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产业联动发展奖" sheetId="15" r:id="rId1"/>
    <sheet name="Sheet1" sheetId="16" r:id="rId2"/>
    <sheet name="第一批意见汇总表" sheetId="5" state="hidden" r:id="rId3"/>
    <sheet name="第二批意见汇总表" sheetId="7" state="hidden" r:id="rId4"/>
    <sheet name="往年技改后奖补奖励情况" sheetId="8" state="hidden" r:id="rId5"/>
    <sheet name="2016年" sheetId="11" state="hidden" r:id="rId6"/>
    <sheet name="2017年" sheetId="12" state="hidden" r:id="rId7"/>
    <sheet name="2018年" sheetId="13" state="hidden" r:id="rId8"/>
    <sheet name="2019年税收留成情况表" sheetId="10" state="hidden" r:id="rId9"/>
  </sheets>
  <externalReferences>
    <externalReference r:id="rId10"/>
    <externalReference r:id="rId11"/>
    <externalReference r:id="rId12"/>
  </externalReferences>
  <definedNames>
    <definedName name="_xlnm._FilterDatabase" localSheetId="0" hidden="1">产业联动发展奖!$A$4:$G$21</definedName>
    <definedName name="_xlnm._FilterDatabase" localSheetId="2" hidden="1">第一批意见汇总表!$A$4:$AG$191</definedName>
    <definedName name="_xlnm._FilterDatabase" localSheetId="3" hidden="1">第二批意见汇总表!$D$3:$D$47</definedName>
    <definedName name="_xlnm.Print_Titles" localSheetId="5">'2016年'!$4:$5</definedName>
    <definedName name="_xlnm.Print_Titles" localSheetId="7">'2018年'!$4:$5</definedName>
    <definedName name="_xlnm.Print_Titles" localSheetId="8">'2019年税收留成情况表'!$4:$5</definedName>
    <definedName name="_xlnm.Print_Titles" localSheetId="0">产业联动发展奖!$3:$4</definedName>
    <definedName name="_xlnm.Print_Titles" localSheetId="3">第二批意见汇总表!$2:$4</definedName>
    <definedName name="_xlnm.Print_Titles" localSheetId="2">第一批意见汇总表!$2:$4</definedName>
  </definedNames>
  <calcPr calcId="144525"/>
</workbook>
</file>

<file path=xl/sharedStrings.xml><?xml version="1.0" encoding="utf-8"?>
<sst xmlns="http://schemas.openxmlformats.org/spreadsheetml/2006/main" count="1909" uniqueCount="788">
  <si>
    <t>附件2</t>
  </si>
  <si>
    <t>2022年促进先进制造业发展扶持方案（第一批）-产业联动发展奖</t>
  </si>
  <si>
    <t>序号</t>
  </si>
  <si>
    <t>申请编号</t>
  </si>
  <si>
    <t>单位</t>
  </si>
  <si>
    <t>统一社会信用代码</t>
  </si>
  <si>
    <t>审核意见</t>
  </si>
  <si>
    <t>核发奖
励额
（万元）</t>
  </si>
  <si>
    <t>备注</t>
  </si>
  <si>
    <t>合计奖励</t>
  </si>
  <si>
    <t>QY20220602752681</t>
  </si>
  <si>
    <t>广州海瑞克隧道机械有限公司</t>
  </si>
  <si>
    <t>91440101749937313E</t>
  </si>
  <si>
    <t>符合条件</t>
  </si>
  <si>
    <t>QY20220601467219</t>
  </si>
  <si>
    <t>广州丰铁汽车部件有限公司</t>
  </si>
  <si>
    <t>91440101764027350F</t>
  </si>
  <si>
    <t>QY20220529026843</t>
  </si>
  <si>
    <t>广州奥昆食品有限公司</t>
  </si>
  <si>
    <t>91440115061146011F</t>
  </si>
  <si>
    <t>QY20220531371542</t>
  </si>
  <si>
    <t>广州祈信金属制品有限公司</t>
  </si>
  <si>
    <t>914401157435946044</t>
  </si>
  <si>
    <t>QY20220528645178</t>
  </si>
  <si>
    <t>广州双叶汽车部件有限公司</t>
  </si>
  <si>
    <t>914401017661313622</t>
  </si>
  <si>
    <t>QY20220527987603</t>
  </si>
  <si>
    <t>广汽丰通钢业有限公司</t>
  </si>
  <si>
    <t>91440115767698563X</t>
  </si>
  <si>
    <t>QY20220524810369</t>
  </si>
  <si>
    <t>广州樱泰汽车饰件有限公司</t>
  </si>
  <si>
    <t>914401157661223869</t>
  </si>
  <si>
    <t>QY20220606803769</t>
  </si>
  <si>
    <t>广州电缆厂有限公司</t>
  </si>
  <si>
    <t>91440101190444998U</t>
  </si>
  <si>
    <t>QY20220602015293</t>
  </si>
  <si>
    <t>广州美的华凌冰箱有限公司</t>
  </si>
  <si>
    <t>91440101556658991A</t>
  </si>
  <si>
    <t>QY20220602571348</t>
  </si>
  <si>
    <t>广州三五汽车部件有限公司</t>
  </si>
  <si>
    <t>914401157640366280</t>
  </si>
  <si>
    <t>QY20220606632075</t>
  </si>
  <si>
    <t>广东芬尼克兹节能设备有限公司</t>
  </si>
  <si>
    <t>914401157371936603</t>
  </si>
  <si>
    <t>QY20220606769143</t>
  </si>
  <si>
    <t>广汽丰田汽车有限公司</t>
  </si>
  <si>
    <t>91440101717852200L</t>
  </si>
  <si>
    <t>QY20220531620954</t>
  </si>
  <si>
    <t>广州穗粮实业有限公司</t>
  </si>
  <si>
    <t>91440101MA5A3EPC7F</t>
  </si>
  <si>
    <t>奖励不超区级经济贡献</t>
  </si>
  <si>
    <t>QY20220606256879</t>
  </si>
  <si>
    <t>广州市华菱电梯配件有限公司</t>
  </si>
  <si>
    <t>91440115074605125X</t>
  </si>
  <si>
    <t>QY20220531076439</t>
  </si>
  <si>
    <t>广州中精汽车部件有限公司</t>
  </si>
  <si>
    <t>91440101771158973D</t>
  </si>
  <si>
    <t>QY20220602479523</t>
  </si>
  <si>
    <t>广州纳诺新材料技术有限公司</t>
  </si>
  <si>
    <t>91440101MA5D689E4C</t>
  </si>
  <si>
    <t>不符合条件</t>
  </si>
  <si>
    <t>局领导：</t>
  </si>
  <si>
    <t>1</t>
  </si>
  <si>
    <t>2</t>
  </si>
  <si>
    <t>3</t>
  </si>
  <si>
    <t>4</t>
  </si>
  <si>
    <t>5</t>
  </si>
  <si>
    <t>6</t>
  </si>
  <si>
    <t>7</t>
  </si>
  <si>
    <t>8</t>
  </si>
  <si>
    <t>9</t>
  </si>
  <si>
    <t>10</t>
  </si>
  <si>
    <t>11</t>
  </si>
  <si>
    <t>12</t>
  </si>
  <si>
    <t>13</t>
  </si>
  <si>
    <t>14</t>
  </si>
  <si>
    <t>15</t>
  </si>
  <si>
    <t>16</t>
  </si>
  <si>
    <t>17</t>
  </si>
  <si>
    <t>18</t>
  </si>
  <si>
    <t>19</t>
  </si>
  <si>
    <t>20</t>
  </si>
  <si>
    <t>21</t>
  </si>
  <si>
    <t>先进制造业政策兑现(2020年第一批)申报单位相关情况核查表</t>
  </si>
  <si>
    <t>申报单位名称</t>
  </si>
  <si>
    <t>申请政策事项</t>
  </si>
  <si>
    <r>
      <rPr>
        <sz val="11"/>
        <color theme="1"/>
        <rFont val="宋体"/>
        <charset val="134"/>
        <scheme val="minor"/>
      </rPr>
      <t xml:space="preserve">在南沙注册或迁入南沙时间
</t>
    </r>
    <r>
      <rPr>
        <sz val="11"/>
        <color rgb="FFFF0000"/>
        <rFont val="宋体"/>
        <charset val="134"/>
        <scheme val="minor"/>
      </rPr>
      <t>（请政数局填写）</t>
    </r>
  </si>
  <si>
    <r>
      <rPr>
        <sz val="11"/>
        <color theme="1"/>
        <rFont val="宋体"/>
        <charset val="134"/>
        <scheme val="minor"/>
      </rPr>
      <t>企业注册地是否在南沙区</t>
    </r>
    <r>
      <rPr>
        <sz val="11"/>
        <color rgb="FFFF0000"/>
        <rFont val="宋体"/>
        <charset val="134"/>
        <scheme val="minor"/>
      </rPr>
      <t>（请政数局填写）</t>
    </r>
  </si>
  <si>
    <r>
      <rPr>
        <sz val="11"/>
        <color theme="1"/>
        <rFont val="宋体"/>
        <charset val="134"/>
        <scheme val="minor"/>
      </rPr>
      <t xml:space="preserve">注册登记行业类别
</t>
    </r>
    <r>
      <rPr>
        <sz val="11"/>
        <color rgb="FFFF0000"/>
        <rFont val="宋体"/>
        <charset val="134"/>
        <scheme val="minor"/>
      </rPr>
      <t>（请政数局填写）</t>
    </r>
  </si>
  <si>
    <r>
      <rPr>
        <sz val="11"/>
        <color theme="1"/>
        <rFont val="宋体"/>
        <charset val="134"/>
        <scheme val="minor"/>
      </rPr>
      <t xml:space="preserve">2019年至今税务征管关系是否在南沙区
</t>
    </r>
    <r>
      <rPr>
        <sz val="11"/>
        <color rgb="FFFF0000"/>
        <rFont val="宋体"/>
        <charset val="134"/>
        <scheme val="minor"/>
      </rPr>
      <t>（请税务局填写）</t>
    </r>
  </si>
  <si>
    <r>
      <rPr>
        <sz val="11"/>
        <color theme="1"/>
        <rFont val="宋体"/>
        <charset val="134"/>
        <scheme val="minor"/>
      </rPr>
      <t xml:space="preserve">2019年至今统计关系是否在南沙区
</t>
    </r>
    <r>
      <rPr>
        <sz val="11"/>
        <color rgb="FFFF0000"/>
        <rFont val="宋体"/>
        <charset val="134"/>
        <scheme val="minor"/>
      </rPr>
      <t>（请统计局填写）</t>
    </r>
  </si>
  <si>
    <r>
      <rPr>
        <sz val="11"/>
        <rFont val="宋体"/>
        <charset val="134"/>
        <scheme val="minor"/>
      </rPr>
      <t xml:space="preserve">纳入统计时间
</t>
    </r>
    <r>
      <rPr>
        <sz val="11"/>
        <color rgb="FFFF0000"/>
        <rFont val="宋体"/>
        <charset val="134"/>
        <scheme val="minor"/>
      </rPr>
      <t>（请统计局填写）</t>
    </r>
  </si>
  <si>
    <r>
      <rPr>
        <sz val="11"/>
        <rFont val="宋体"/>
        <charset val="134"/>
        <scheme val="minor"/>
      </rPr>
      <t>入统登记企业行业</t>
    </r>
    <r>
      <rPr>
        <sz val="11"/>
        <color rgb="FFFF0000"/>
        <rFont val="宋体"/>
        <charset val="134"/>
        <scheme val="minor"/>
      </rPr>
      <t>（请统计局填写）</t>
    </r>
  </si>
  <si>
    <r>
      <rPr>
        <sz val="11"/>
        <rFont val="宋体"/>
        <charset val="134"/>
        <scheme val="minor"/>
      </rPr>
      <t>工业投资项目是否已入统</t>
    </r>
    <r>
      <rPr>
        <sz val="11"/>
        <color rgb="FFFF0000"/>
        <rFont val="宋体"/>
        <charset val="134"/>
        <scheme val="minor"/>
      </rPr>
      <t xml:space="preserve">
（请统计局填写）</t>
    </r>
  </si>
  <si>
    <r>
      <rPr>
        <sz val="11"/>
        <rFont val="宋体"/>
        <charset val="134"/>
        <scheme val="minor"/>
      </rPr>
      <t xml:space="preserve">是否已签订“一企一策”协议
</t>
    </r>
    <r>
      <rPr>
        <sz val="11"/>
        <color rgb="FFFF0000"/>
        <rFont val="宋体"/>
        <charset val="134"/>
        <scheme val="minor"/>
      </rPr>
      <t>（请发改局、科技局、商务局填写）</t>
    </r>
  </si>
  <si>
    <r>
      <rPr>
        <sz val="11"/>
        <color theme="1"/>
        <rFont val="宋体"/>
        <charset val="134"/>
        <scheme val="minor"/>
      </rPr>
      <t xml:space="preserve">是否获得或正申报区级同类型扶持奖励
</t>
    </r>
    <r>
      <rPr>
        <sz val="11"/>
        <color rgb="FFFF0000"/>
        <rFont val="宋体"/>
        <charset val="134"/>
        <scheme val="minor"/>
      </rPr>
      <t>（请发改局、科技局、商务局填写）</t>
    </r>
  </si>
  <si>
    <r>
      <rPr>
        <sz val="11"/>
        <color theme="1"/>
        <rFont val="宋体"/>
        <charset val="134"/>
        <scheme val="minor"/>
      </rPr>
      <t xml:space="preserve">2019年1月1日至2019年12月31日是否存在违法违规情况
</t>
    </r>
    <r>
      <rPr>
        <sz val="11"/>
        <color rgb="FFFF0000"/>
        <rFont val="宋体"/>
        <charset val="134"/>
        <scheme val="minor"/>
      </rPr>
      <t>（以行政处罚书时间为准，请执法部门填写）</t>
    </r>
  </si>
  <si>
    <t>违法违规信息综合</t>
  </si>
  <si>
    <t>实际申报情况</t>
  </si>
  <si>
    <t>同类政策</t>
  </si>
  <si>
    <t>是否存在违法违规情况</t>
  </si>
  <si>
    <t>项目名称</t>
  </si>
  <si>
    <t>是否已入统</t>
  </si>
  <si>
    <t>行政处罚书文号</t>
  </si>
  <si>
    <t>行政处罚书时间
（X年X月X日）</t>
  </si>
  <si>
    <t>违法违规基本情况（违法内容、处罚金额、是否适用于听证程序等信息）</t>
  </si>
  <si>
    <t>是否推荐该企业申报相关奖励</t>
  </si>
  <si>
    <t>理由</t>
  </si>
  <si>
    <t>科技局</t>
  </si>
  <si>
    <t>生态环境局</t>
  </si>
  <si>
    <t>住建局</t>
  </si>
  <si>
    <t>应急管理局</t>
  </si>
  <si>
    <t>综合执法局</t>
  </si>
  <si>
    <t>区消防大队</t>
  </si>
  <si>
    <t>税务局</t>
  </si>
  <si>
    <t>艾利(广州)包装系统产品有限公司</t>
  </si>
  <si>
    <t>91440115724837658N</t>
  </si>
  <si>
    <t>技改后奖补
固定资产投资补助</t>
  </si>
  <si>
    <t>统计局不予核实</t>
  </si>
  <si>
    <t>标签产品自动化产线的技术改造项目</t>
  </si>
  <si>
    <t>爱德克斯（广州）汽车零部件有限公司</t>
  </si>
  <si>
    <t>91440101767657219T</t>
  </si>
  <si>
    <t>经营贡献奖
固定资产投资补助
技改后奖补</t>
  </si>
  <si>
    <t>汽车刹车总成自动化产线的技术改造项目</t>
  </si>
  <si>
    <t>安捷利（番禺）电子实业有限公司</t>
  </si>
  <si>
    <t>91440115618700084A</t>
  </si>
  <si>
    <t>技改后奖补
经营贡献奖
高管人才奖</t>
  </si>
  <si>
    <t>表面贴装及模组组装车间智能化生产技术改造项目</t>
  </si>
  <si>
    <t>巴斯夫聚氨酯（中国）有限公司</t>
  </si>
  <si>
    <t>91440115708216261R</t>
  </si>
  <si>
    <t>资金配套
技改后奖补</t>
  </si>
  <si>
    <t>聚氨酯及聚酯多元醇生产线的技术改造项目</t>
  </si>
  <si>
    <t>昶联金属材料应用制品（广州）有限公司</t>
  </si>
  <si>
    <t>91440115766109894K</t>
  </si>
  <si>
    <t>技改后奖补</t>
  </si>
  <si>
    <t>自动化金属材料加工产线的技术改造项目</t>
  </si>
  <si>
    <t>综合执法局：穗南综执处字〔2019〕第070003号，2019年3月份存在超过法律法规规定工作时间的加班行为，罚款25000 元，不适用听证程序。</t>
  </si>
  <si>
    <t>电装（广州南沙）有限公司</t>
  </si>
  <si>
    <t>91440101761942502U</t>
  </si>
  <si>
    <t>AUDI产线的智能化技术改造项目</t>
  </si>
  <si>
    <t>应急管理局：（穗南）应急罚〔2019〕F018 号，未在有限空间作业场所设置明显的安全警示标志案，处罚1万元，不适用于听证程序。</t>
  </si>
  <si>
    <t>东方电气（广州）重型机器有限公司</t>
  </si>
  <si>
    <t>91440101753473857D</t>
  </si>
  <si>
    <t>资金配套
经营贡献奖</t>
  </si>
  <si>
    <t>番禺得意精密电子工业有限公司</t>
  </si>
  <si>
    <t>9144011561870152X5</t>
  </si>
  <si>
    <t>资金配套
技改后奖补
固定资产投资补助
经营贡献奖</t>
  </si>
  <si>
    <t xml:space="preserve">电子元件智能化生产线技术改造项日
</t>
  </si>
  <si>
    <t>是</t>
  </si>
  <si>
    <t>1、（穗南）应急罚〔2019〕L026号           2、（穗南）应急罚〔2019〕F041号
3、穗南综执处字〔2019〕第070018号
4、穗南税一所 简罚 (2019) 155495 号</t>
  </si>
  <si>
    <t>1、2019年8月23日
2、2019年10月9日
3、2019年8月28日
4、2019年11月4日</t>
  </si>
  <si>
    <t>1、番禺得意精密电子工业有限公司使用伪造的特种作业操作证案，处罚金额1.25万元，不适用于听证程序；                          2、番禺得意精密电子工业有限公司未采取可靠的安全措施储存危险物品案，处罚金额1.5万元，不适用于听证程序。
3、该公司在2019年4月-6月份综合计算工时工作制一个周期内有366名员工的工作时间存在超过法律、法规或者规章延长劳动者工作时间的加班违法行为。
   对366名加班时间在2019年4月至6月综合计算工时工作制一个周期内超过加班总工时108小时未满216小时（含 216小时）的员工每人按100元的标准对公司进行罚款，罚款金额小计36600元（366人×100元=36600元）。
   不适用听证程序。
4、丢失发票，罚款40元</t>
  </si>
  <si>
    <t>一、应急管理局：（穗南）应急罚〔2019〕L026号 ，使用伪造的特种作业操作证案，处罚1.25万元，不适用于听证程序；（穗南）应急罚〔2019〕F041号，未采取可靠的安全措施储存危险物品案，处罚1.5万元，不适用听证程序。
二、综合执法局：穗南综执处字〔2019〕第070018号，2019年4月-6月份366名员工存在加班违法行为，处罚款3.66万元，不适用听证程序。
三、税务局：穗南税一所 简罚 (2019) 155495 号，丢失发票，罚款40元。</t>
  </si>
  <si>
    <t>丰田纺织（广州）汽车部件有限公司</t>
  </si>
  <si>
    <t>91440115766116453P</t>
  </si>
  <si>
    <t>高强度轻量化汽车座椅骨架生产线的技术改造项目</t>
  </si>
  <si>
    <t>广船国际有限公司</t>
  </si>
  <si>
    <t>914401017889253316</t>
  </si>
  <si>
    <t>资金配套</t>
  </si>
  <si>
    <t>军工企业，未列入南沙统计关系。</t>
  </si>
  <si>
    <t>与我局有一企一策协议</t>
  </si>
  <si>
    <t>生态环境局：南环罚字[2019]47号，油漆桶减量化清洗建设项目需要配套建设的环境保护设施未经验收，投入使用，处罚59万元，适用听证程序，不推荐奖励。</t>
  </si>
  <si>
    <t>广东顾纳凯材料科技有限公司</t>
  </si>
  <si>
    <t>9144011530466667X3</t>
  </si>
  <si>
    <t>广东金妮宝科技发展有限公司</t>
  </si>
  <si>
    <t>91440101MA59C8YX8K</t>
  </si>
  <si>
    <t>广东新电电力科技有限公司</t>
  </si>
  <si>
    <t>91440115MA59DLBU8D</t>
  </si>
  <si>
    <t>广东易初线缆科技有限公司</t>
  </si>
  <si>
    <t>91440101327535736R</t>
  </si>
  <si>
    <t>穗南税一所 简罚 (2019) 157894 号</t>
  </si>
  <si>
    <t xml:space="preserve">2019-12-30 </t>
  </si>
  <si>
    <t>丢失或擅自销毁发票存根联以及发票登记簿，罚款40元</t>
  </si>
  <si>
    <r>
      <rPr>
        <sz val="11"/>
        <color theme="1"/>
        <rFont val="宋体"/>
        <charset val="134"/>
      </rPr>
      <t>税务局：穗南税一所</t>
    </r>
    <r>
      <rPr>
        <sz val="11"/>
        <color theme="1"/>
        <rFont val="Times New Roman"/>
        <charset val="134"/>
      </rPr>
      <t xml:space="preserve"> </t>
    </r>
    <r>
      <rPr>
        <sz val="11"/>
        <color theme="1"/>
        <rFont val="宋体"/>
        <charset val="134"/>
      </rPr>
      <t>简罚</t>
    </r>
    <r>
      <rPr>
        <sz val="11"/>
        <color theme="1"/>
        <rFont val="Times New Roman"/>
        <charset val="134"/>
      </rPr>
      <t xml:space="preserve"> (2019) 157894 </t>
    </r>
    <r>
      <rPr>
        <sz val="11"/>
        <color theme="1"/>
        <rFont val="宋体"/>
        <charset val="134"/>
      </rPr>
      <t>号，丢失或擅自销毁发票存根联以及发票登记簿罚款</t>
    </r>
    <r>
      <rPr>
        <sz val="11"/>
        <color theme="1"/>
        <rFont val="Times New Roman"/>
        <charset val="134"/>
      </rPr>
      <t>40</t>
    </r>
    <r>
      <rPr>
        <sz val="11"/>
        <color theme="1"/>
        <rFont val="宋体"/>
        <charset val="134"/>
      </rPr>
      <t>元。</t>
    </r>
  </si>
  <si>
    <t>广东粤群混凝土有限公司</t>
  </si>
  <si>
    <t>91440000617414043W</t>
  </si>
  <si>
    <t>经营贡献奖</t>
  </si>
  <si>
    <t>粤穗南交运
罚〔2019）NS20190425003号、穗南税一所 简罚 (2019) 151157 号</t>
  </si>
  <si>
    <t>2019年6月5日、2019年4月19日</t>
  </si>
  <si>
    <t>1、不适用于听证程序
2、未按照规定期限办理纳税申报和报送纳税资料，罚款500元</t>
  </si>
  <si>
    <t>一、住建局（交通局）：粤穗南交运罚〔2019）NS20190425003号，不适用于听证程序。
二、税务局：穗南税一所简罚(2019)151157号，未按照规定期限办理纳税申报和报送纳税资料，罚款500元。</t>
  </si>
  <si>
    <t>广东粤新海洋工程装备股份有限公司</t>
  </si>
  <si>
    <t>91440101725031162M</t>
  </si>
  <si>
    <t>广东泽瑞药业有限公司</t>
  </si>
  <si>
    <t>91440900727854947H</t>
  </si>
  <si>
    <t>经营贡献奖
资金配套</t>
  </si>
  <si>
    <t>产业联动发展奖</t>
  </si>
  <si>
    <t>与我局、商务局均有一企一策协议</t>
  </si>
  <si>
    <t>产业联动发展奖
技改后奖补
固定资产投资补助</t>
  </si>
  <si>
    <t>广汽丰通钢业有限公司激光拼焊二期技术改造项目</t>
  </si>
  <si>
    <t>2019年及2020年在库</t>
  </si>
  <si>
    <r>
      <rPr>
        <sz val="10.5"/>
        <color theme="1"/>
        <rFont val="宋体"/>
        <charset val="134"/>
      </rPr>
      <t>综合执法局：粤穗南综执（黄）罚字〔2019〕</t>
    </r>
    <r>
      <rPr>
        <sz val="10.5"/>
        <color theme="1"/>
        <rFont val="Calibri"/>
        <charset val="134"/>
      </rPr>
      <t>200178</t>
    </r>
    <r>
      <rPr>
        <sz val="10.5"/>
        <color theme="1"/>
        <rFont val="宋体"/>
        <charset val="134"/>
      </rPr>
      <t>号，</t>
    </r>
    <r>
      <rPr>
        <sz val="10.5"/>
        <color theme="1"/>
        <rFont val="Calibri"/>
        <charset val="134"/>
      </rPr>
      <t>2020</t>
    </r>
    <r>
      <rPr>
        <sz val="10.5"/>
        <color theme="1"/>
        <rFont val="宋体"/>
        <charset val="134"/>
      </rPr>
      <t>年</t>
    </r>
    <r>
      <rPr>
        <sz val="10.5"/>
        <color theme="1"/>
        <rFont val="Calibri"/>
        <charset val="134"/>
      </rPr>
      <t>3</t>
    </r>
    <r>
      <rPr>
        <sz val="10.5"/>
        <color theme="1"/>
        <rFont val="宋体"/>
        <charset val="134"/>
      </rPr>
      <t>月</t>
    </r>
    <r>
      <rPr>
        <sz val="10.5"/>
        <color theme="1"/>
        <rFont val="Calibri"/>
        <charset val="134"/>
      </rPr>
      <t>2</t>
    </r>
    <r>
      <rPr>
        <sz val="10.5"/>
        <color theme="1"/>
        <rFont val="宋体"/>
        <charset val="134"/>
      </rPr>
      <t>日，</t>
    </r>
    <r>
      <rPr>
        <sz val="10.5"/>
        <color theme="1"/>
        <rFont val="Calibri"/>
        <charset val="134"/>
      </rPr>
      <t>2012</t>
    </r>
    <r>
      <rPr>
        <sz val="10.5"/>
        <color theme="1"/>
        <rFont val="宋体"/>
        <charset val="134"/>
      </rPr>
      <t>年未取得《建设工程规划许可证》的情况下建设一栋仓库，建筑面积</t>
    </r>
    <r>
      <rPr>
        <sz val="10.5"/>
        <color theme="1"/>
        <rFont val="Calibri"/>
        <charset val="134"/>
      </rPr>
      <t>36.22</t>
    </r>
    <r>
      <rPr>
        <sz val="10.5"/>
        <color theme="1"/>
        <rFont val="宋体"/>
        <charset val="134"/>
      </rPr>
      <t>平方米，经规划部门认定，该违法建设属于尚可采取改正措施消除对规划实施影响的违法建设。该单位已缴纳行政处罚金额</t>
    </r>
    <r>
      <rPr>
        <sz val="10.5"/>
        <color theme="1"/>
        <rFont val="Calibri"/>
        <charset val="134"/>
      </rPr>
      <t>6084.96</t>
    </r>
    <r>
      <rPr>
        <sz val="10.5"/>
        <color theme="1"/>
        <rFont val="宋体"/>
        <charset val="134"/>
      </rPr>
      <t>元。</t>
    </r>
  </si>
  <si>
    <t>广州宝臻金属制品有限公司</t>
  </si>
  <si>
    <t>91440101MA59FPN003</t>
  </si>
  <si>
    <t>广州德志金属制品有限公司</t>
  </si>
  <si>
    <t>914401157994142114</t>
  </si>
  <si>
    <t>高管人才奖
经营贡献奖</t>
  </si>
  <si>
    <t>高管人才奖
产业联动发展奖
经营贡献奖</t>
  </si>
  <si>
    <t>广州多威龙印刷机械有限公司</t>
  </si>
  <si>
    <t>914401156986882649</t>
  </si>
  <si>
    <t>广州丰江电池新技术股份有限公司</t>
  </si>
  <si>
    <t>914401017934816247</t>
  </si>
  <si>
    <t>锂离子电池转型升级技术改造项目
圆柱形钢壳锂电池自动化生产线技术改造项目</t>
  </si>
  <si>
    <t>广州丰桥智能装备有限公司</t>
  </si>
  <si>
    <t>91440101689323378W</t>
  </si>
  <si>
    <t xml:space="preserve">资金配套
产业联动发展奖
技改后奖补
</t>
  </si>
  <si>
    <t>改款雷凌智能焊接生产线技术改造项目</t>
  </si>
  <si>
    <t>广州富众机械制造有限公司</t>
  </si>
  <si>
    <t>91440101MA59LPRH85</t>
  </si>
  <si>
    <t>广州冠荣电子科技有限公司</t>
  </si>
  <si>
    <t>91440113574028811R</t>
  </si>
  <si>
    <t>广州海缝汽车零部件有限公司</t>
  </si>
  <si>
    <t>91440115661832314B</t>
  </si>
  <si>
    <t>技改后奖补
资金配套</t>
  </si>
  <si>
    <t>高效汽车钣金冲压线的技术改造项目</t>
  </si>
  <si>
    <t>广州红尚机械制造有限公司</t>
  </si>
  <si>
    <t>91440115327529280E</t>
  </si>
  <si>
    <t>穗南税一所 简罚 (2019) 155364 号</t>
  </si>
  <si>
    <t xml:space="preserve">2019-10-23 </t>
  </si>
  <si>
    <t>丢失发票，罚款280元</t>
  </si>
  <si>
    <t>税务局：穗南税一所简罚(2019)155364号，丢失发票，罚款280元。</t>
  </si>
  <si>
    <t>广州厚邦木业制造有限公司</t>
  </si>
  <si>
    <t>91440115795539017Q</t>
  </si>
  <si>
    <t>经营贡献奖
产业联动发展奖</t>
  </si>
  <si>
    <t>生态环境局：南环罚字[2019]126号，扩建项目的环境影响评价文件未依法经审批部门审查，擅自开工建设，处罚3万元，不适用听证程序，但未完成整改，不推荐奖励</t>
  </si>
  <si>
    <t>广州华凌制冷设备有限公司</t>
  </si>
  <si>
    <t>9144011555665902X7</t>
  </si>
  <si>
    <t>R32环保冷媒转化及绿色生产技术改造项目</t>
  </si>
  <si>
    <t>广州辉睿药业有限公司</t>
  </si>
  <si>
    <t>91440400730468203G</t>
  </si>
  <si>
    <t>广州健邦化学有限公司</t>
  </si>
  <si>
    <t>914401157268203903</t>
  </si>
  <si>
    <t>应急管理局：穗南应急罚〔2019〕F042 号，违反安全管理规定作业案，处罚1.1万元，不适用于听证程序</t>
  </si>
  <si>
    <t>广州科语机器人有限公司</t>
  </si>
  <si>
    <t>91440101MA5AN3Y058</t>
  </si>
  <si>
    <t>广州临海混凝土有限公司</t>
  </si>
  <si>
    <t>91440101757766630Q</t>
  </si>
  <si>
    <t>住建局（交通局）：粤穗南交运罚〔2019）NS20190328002号、粤穗南交运罚〔2019）NS20190816002号、粤穗南交运罚〔2019）NS20191025007号，均不适用听证程序。</t>
  </si>
  <si>
    <t>广州龙穴管业有限公司</t>
  </si>
  <si>
    <t>91440101696938450J</t>
  </si>
  <si>
    <t>广州麦燕食品有限公司</t>
  </si>
  <si>
    <t>91440115747576948D</t>
  </si>
  <si>
    <t>广州梅隆金属制品有限公司</t>
  </si>
  <si>
    <t>914401017594250129</t>
  </si>
  <si>
    <t xml:space="preserve">技改后奖补
资金配套
高管人才奖
产业联动发展奖
经营贡献奖
</t>
  </si>
  <si>
    <t>全自动辊轧成型生产线的技术改造项目</t>
  </si>
  <si>
    <t>综合执法局： 穗南综执处字〔2019〕第070010号，2019年3月-5月份存在超过法律、法规或者规章延长劳动者工作时间的加班违法行为，罚款23600元，不适用听证程序。</t>
  </si>
  <si>
    <t>广州南沙经济技术开发区胜得电路版有限公司</t>
  </si>
  <si>
    <t>91440101618789859R</t>
  </si>
  <si>
    <t>广州诺彩数码产品有限公司</t>
  </si>
  <si>
    <t>914401156852224499</t>
  </si>
  <si>
    <t>资金配套
产业联动发展奖</t>
  </si>
  <si>
    <t>广州三雄极光电工有限公司</t>
  </si>
  <si>
    <t>91440115068154735A</t>
  </si>
  <si>
    <t>广州市柏拉图塑胶有限公司</t>
  </si>
  <si>
    <t>914401017082205432</t>
  </si>
  <si>
    <t>广州市倍托嘉金属制品股份有限公司</t>
  </si>
  <si>
    <t>91440101MA59EQ01XG</t>
  </si>
  <si>
    <t>广州市步坤实业有限公司</t>
  </si>
  <si>
    <t>91440115569770122Y</t>
  </si>
  <si>
    <t>广州市纯信金属制品有限公司</t>
  </si>
  <si>
    <t>91440101671822590K</t>
  </si>
  <si>
    <t>广州市大进工业设备有限公司</t>
  </si>
  <si>
    <t>9144010108594443XQ</t>
  </si>
  <si>
    <t>广州市德善数控科技有限公司</t>
  </si>
  <si>
    <t>91440101552390174Q</t>
  </si>
  <si>
    <t>生态环境局：南环罚字[2019]33号，处罚7万元，适用听证程序</t>
  </si>
  <si>
    <t>广州市东海鹏染整织造有限公司</t>
  </si>
  <si>
    <t>91440115728222095W</t>
  </si>
  <si>
    <t>广州市番禺联合企业文具制品有限公司</t>
  </si>
  <si>
    <t>91440101618704579Q</t>
  </si>
  <si>
    <t>广州市番禺水泥厂有限公司</t>
  </si>
  <si>
    <t>914401017315844339</t>
  </si>
  <si>
    <t>穗南税一所 罚 (2019) 150230 号</t>
  </si>
  <si>
    <t xml:space="preserve">2019-06-12 </t>
  </si>
  <si>
    <t>未按照规定期限办理纳税申报和报送纳税资料，罚款2000元</t>
  </si>
  <si>
    <t xml:space="preserve">税务局：穗南税一所罚(2019)150230号，未按照规定期限办理纳税申报和报送纳税资料，罚款2000元。
</t>
  </si>
  <si>
    <t>广州市广泓混凝土有限公司</t>
  </si>
  <si>
    <t>91440115556696293J</t>
  </si>
  <si>
    <t>住建局（交通局）：粤穗南交运罚〔2019）NS20190927004号，不适用于听证程序。</t>
  </si>
  <si>
    <t>广州市恒业混凝土有限公司</t>
  </si>
  <si>
    <t>91440101068187764X</t>
  </si>
  <si>
    <t>住建局（交通局）：粤穗南交运罚〔2019）NS20191031003号、粤穗南交运罚〔2019）NS20191224001号，均不适用于听证程序。</t>
  </si>
  <si>
    <t>广州市宏翰混凝土有限公司</t>
  </si>
  <si>
    <t>914401016969342308</t>
  </si>
  <si>
    <t>住建局（交通局）：粤穗南交运罚〔2019〕NS20190314004号，不适用于听证程序。</t>
  </si>
  <si>
    <t>广州市华凤铝箔科技有限公司</t>
  </si>
  <si>
    <t>91440101MA59LQXXXG</t>
  </si>
  <si>
    <t>广州市加友木业有限公司</t>
  </si>
  <si>
    <t>914401133044391782</t>
  </si>
  <si>
    <t>广州市金承电子有限公司</t>
  </si>
  <si>
    <t>914401155622965013</t>
  </si>
  <si>
    <t>广州市锦澜消防设备有限公司</t>
  </si>
  <si>
    <t>91440115661815362G</t>
  </si>
  <si>
    <t>广州市劲能电池有限公司</t>
  </si>
  <si>
    <t>9144011577838704XH</t>
  </si>
  <si>
    <t>综合执法局：穗南综执处字〔2019〕第011000号，2019年5月21日接到线索对广州市劲能电池有限公司涉嫌侵犯商标专用权立案，并作出五万元罚款。</t>
  </si>
  <si>
    <t>广州市峻兴混凝土有限公司</t>
  </si>
  <si>
    <t>91440115734936916T</t>
  </si>
  <si>
    <t>1.南环罚字[2019]28号
2.粤穗南交运罚〔2019〕
NS20190228003号
3.粤穗南交运罚〔2019〕
NS20190228004号</t>
  </si>
  <si>
    <t>1.2019/1/25
2.2019年4月30日
3.2019年4月30日</t>
  </si>
  <si>
    <t>1.违法内容：扩建项目的环境影响评价文件未依法经审批部门审查，擅自开工建设；处罚金额：17260元；不适用听证程序。
2.不适用听证程序。
3.不适用听证程序。</t>
  </si>
  <si>
    <t>1.是</t>
  </si>
  <si>
    <t>1.根据《政策协调工作会议纪要》第一、（三）条：“……对未达到适用听证程序标准的视作违法情节较轻，如已整改落实的可以给予奖励；若未整改落实的，则不给予奖励。……”该案不适用听证程序，该企业已整改。</t>
  </si>
  <si>
    <t>一、生态环境局：南环罚字[2019]28号，扩建项目的环境影响评价文件未依法经审批部门审查，擅自开工建设，处罚17260元，不适用听证程序。
二、住建局（交通局）：粤穗南交运罚〔2019〕NS20190228003号、粤穗南交运罚〔2019〕NS20190228004号，不适用听证程序。</t>
  </si>
  <si>
    <t>广州市科赛恩电气技术有限公司</t>
  </si>
  <si>
    <t>914401137329402254</t>
  </si>
  <si>
    <t>广州市阔虎电子产品有限公司</t>
  </si>
  <si>
    <t>914401133474043036</t>
  </si>
  <si>
    <t>广州市力鼎汽车零部件有限公司</t>
  </si>
  <si>
    <t>914401156813073305</t>
  </si>
  <si>
    <t>广州市力建混凝土有限公司</t>
  </si>
  <si>
    <t>91440101MA59F99408</t>
  </si>
  <si>
    <t>住建局（交通局）：粤穗南交运罚〔2019〕NS20190228002号、粤穗南交运罚〔2019〕NS20190314001号、粤穗南交运罚〔2019〕NS20190314002号、粤穗南交运罚〔2019〕NS20190327005号、粤穗南交运罚〔2019〕NS20190401003号、粤穗南交运罚〔2019〕NS20190425005号、粤穗南交运罚〔2019〕NS20190801004号、粤穗南交运罚〔2019〕NS20191111005号、粤穗南交运罚〔2019〕
NS20191111006号、粤穗南交运罚〔2019〕NS20191111007号、粤穗南交运罚〔2019〕NS20191125004号、粤穗南交运罚〔2019〕NS20191125005号、粤穗南交运罚〔2019〕NS20191125006号、粤穗南交运罚〔2019〕NS20191125007号，均不适用于听证程序。</t>
  </si>
  <si>
    <t>广州市力瑞电气机械有限公司</t>
  </si>
  <si>
    <t>91440113068676496G</t>
  </si>
  <si>
    <t>广州市瑞高包装工业有限公司</t>
  </si>
  <si>
    <t>91440115766139831B</t>
  </si>
  <si>
    <t>广州市叁益塑料制品有限公司</t>
  </si>
  <si>
    <t>91440101591547760G</t>
  </si>
  <si>
    <t>广州市威雅防火门有限公司</t>
  </si>
  <si>
    <t>91440115738552979B</t>
  </si>
  <si>
    <t>广州市旭胜模具有限公司</t>
  </si>
  <si>
    <t>91440101661806669D</t>
  </si>
  <si>
    <t>汽车塑胶零部件生产线技术改造项目</t>
  </si>
  <si>
    <t>广州市壹套节能设备有限责任公司</t>
  </si>
  <si>
    <t>91440115MA59BPKJ5E</t>
  </si>
  <si>
    <r>
      <rPr>
        <sz val="11"/>
        <color theme="1"/>
        <rFont val="宋体"/>
        <charset val="134"/>
      </rPr>
      <t>应急管理局：穗南应急罚〔</t>
    </r>
    <r>
      <rPr>
        <sz val="11"/>
        <color theme="1"/>
        <rFont val="Times New Roman"/>
        <charset val="134"/>
      </rPr>
      <t>2019</t>
    </r>
    <r>
      <rPr>
        <sz val="11"/>
        <color theme="1"/>
        <rFont val="宋体"/>
        <charset val="134"/>
      </rPr>
      <t>〕</t>
    </r>
    <r>
      <rPr>
        <sz val="11"/>
        <color theme="1"/>
        <rFont val="Times New Roman"/>
        <charset val="134"/>
      </rPr>
      <t>J021</t>
    </r>
    <r>
      <rPr>
        <sz val="11"/>
        <color theme="1"/>
        <rFont val="宋体"/>
        <charset val="134"/>
      </rPr>
      <t>号</t>
    </r>
    <r>
      <rPr>
        <sz val="11"/>
        <color theme="1"/>
        <rFont val="Times New Roman"/>
        <charset val="134"/>
      </rPr>
      <t xml:space="preserve"> </t>
    </r>
    <r>
      <rPr>
        <sz val="11"/>
        <color theme="1"/>
        <rFont val="宋体"/>
        <charset val="134"/>
      </rPr>
      <t>，安排无法定资格的特种作业人员上岗从事焊接作业违法案，处罚</t>
    </r>
    <r>
      <rPr>
        <sz val="11"/>
        <color theme="1"/>
        <rFont val="Times New Roman"/>
        <charset val="134"/>
      </rPr>
      <t>1</t>
    </r>
    <r>
      <rPr>
        <sz val="11"/>
        <color theme="1"/>
        <rFont val="宋体"/>
        <charset val="134"/>
      </rPr>
      <t>万元，不适用于听证程序</t>
    </r>
  </si>
  <si>
    <t>广州市怡发拉链有限公司</t>
  </si>
  <si>
    <t>91440115618702346U</t>
  </si>
  <si>
    <t>广州市宜净水处理化学品有限公司</t>
  </si>
  <si>
    <t>914401157973549725</t>
  </si>
  <si>
    <r>
      <rPr>
        <sz val="10.5"/>
        <color theme="1"/>
        <rFont val="宋体"/>
        <charset val="134"/>
      </rPr>
      <t>综合执法局：粤穗南综执（大）罚字〔2019〕</t>
    </r>
    <r>
      <rPr>
        <sz val="10.5"/>
        <color theme="1"/>
        <rFont val="Calibri"/>
        <charset val="134"/>
      </rPr>
      <t>200147</t>
    </r>
    <r>
      <rPr>
        <sz val="10.5"/>
        <color theme="1"/>
        <rFont val="宋体"/>
        <charset val="134"/>
      </rPr>
      <t>号，使用三台压力容器擅自作封管补焊处理，于</t>
    </r>
    <r>
      <rPr>
        <sz val="10.5"/>
        <color theme="1"/>
        <rFont val="Calibri"/>
        <charset val="134"/>
      </rPr>
      <t>2019</t>
    </r>
    <r>
      <rPr>
        <sz val="10.5"/>
        <color theme="1"/>
        <rFont val="宋体"/>
        <charset val="134"/>
      </rPr>
      <t>年</t>
    </r>
    <r>
      <rPr>
        <sz val="10.5"/>
        <color theme="1"/>
        <rFont val="Calibri"/>
        <charset val="134"/>
      </rPr>
      <t>9</t>
    </r>
    <r>
      <rPr>
        <sz val="10.5"/>
        <color theme="1"/>
        <rFont val="宋体"/>
        <charset val="134"/>
      </rPr>
      <t>月</t>
    </r>
    <r>
      <rPr>
        <sz val="10.5"/>
        <color theme="1"/>
        <rFont val="Calibri"/>
        <charset val="134"/>
      </rPr>
      <t>27</t>
    </r>
    <r>
      <rPr>
        <sz val="10.5"/>
        <color theme="1"/>
        <rFont val="宋体"/>
        <charset val="134"/>
      </rPr>
      <t>日立案调查，该单位已缴纳行政处罚金额三万元。</t>
    </r>
  </si>
  <si>
    <t>产业联动发展奖
固定资产投资补助
经营贡献奖</t>
  </si>
  <si>
    <t>生态环境局：南环罚字[2019]78号，扩建项目需要配套建设的环境保护设施未经验收，主体工程正式投入生产，处罚45万元，适用听证程序，不推荐奖励。</t>
  </si>
  <si>
    <t>广州腾世智能控制系统有限公司</t>
  </si>
  <si>
    <t>9144011508271118XH</t>
  </si>
  <si>
    <t>广州天达混凝土有限公司</t>
  </si>
  <si>
    <t>91440101723771124C</t>
  </si>
  <si>
    <t>1、粤穗南交运罚〔2019〕
NS20190401005号
2、粤穗南交运罚〔2019〕
NS20190425006号
3、粤穗南交运罚〔2019〕
NS20191125001号
4、粤穗南交运罚〔2019〕
NS20191125002号
5、粤穗南交运罚〔2019〕
NS20191125003号
6、粤穗南交运罚〔2019〕
NS20191224002号
7、粤穗南交运罚〔2019〕
NS20191227004号
8、（穗南）应急罚〔2019〕H030号</t>
  </si>
  <si>
    <t>1、2019年5月15日
2、2019年5月23日
3、2019年12月9日
4、2019年12月9日
5、2019年12月9日
6、2020年1月17日
7、2020年1月17日
8、2019年6月14日</t>
  </si>
  <si>
    <t>1~7、不适用于听证程序
8、广州天达混凝土有限公司未在有限空间作业场所设置明显的安全警示标志案，处罚金额1.5万元、不适用于听证程序。</t>
  </si>
  <si>
    <t>一、住建局（交通局）：粤穗南交运罚〔2019〕NS20190401005号、粤穗南交运罚〔2019〕NS20190425006号、粤穗南交运罚〔2019〕NS20191125001号、粤穗南交运罚〔2019〕NS20191125002号、粤穗南交运罚〔2019〕NS20191125003号、粤穗南交运罚〔2019〕NS20191224002号、粤穗南交运罚〔2019〕NS20191227004号，均不适用于听证程序。
二、应急管理局：（穗南）应急罚〔2019〕H030号，未在有限空间作业场所设置明显的安全警示标志案，处罚1.5万元，不适用于听证程序。</t>
  </si>
  <si>
    <t>广州通则康威智能科技有限公司</t>
  </si>
  <si>
    <t>91440101MA5CNCGR82</t>
  </si>
  <si>
    <t>与商务局有一企一策协议</t>
  </si>
  <si>
    <t>否
（正在申请人工智能扶持政策租金补贴）</t>
  </si>
  <si>
    <t>广州同欧包装制品有限公司</t>
  </si>
  <si>
    <t>91440101MA59H6WL9A</t>
  </si>
  <si>
    <r>
      <rPr>
        <sz val="10.5"/>
        <color theme="1"/>
        <rFont val="宋体"/>
        <charset val="134"/>
      </rPr>
      <t>应急管理局：穗南应急罚〔2019〕</t>
    </r>
    <r>
      <rPr>
        <sz val="10.5"/>
        <color theme="1"/>
        <rFont val="Calibri"/>
        <charset val="134"/>
      </rPr>
      <t>F008</t>
    </r>
    <r>
      <rPr>
        <sz val="10.5"/>
        <color theme="1"/>
        <rFont val="宋体"/>
        <charset val="134"/>
      </rPr>
      <t>号，未按照规定进行生产安全事故应急预案备案案，处罚</t>
    </r>
    <r>
      <rPr>
        <sz val="10.5"/>
        <color theme="1"/>
        <rFont val="Calibri"/>
        <charset val="134"/>
      </rPr>
      <t>1</t>
    </r>
    <r>
      <rPr>
        <sz val="10.5"/>
        <color theme="1"/>
        <rFont val="宋体"/>
        <charset val="134"/>
      </rPr>
      <t>万元。</t>
    </r>
  </si>
  <si>
    <t>广州文冲船舶修造有限公司</t>
  </si>
  <si>
    <t>91440101MA5CY9PU1E</t>
  </si>
  <si>
    <t>？</t>
  </si>
  <si>
    <t>应急管理局：（穗南）应急罚〔2019〕001C号，“8·23”一般事故案，处罚金额20万元，适用于听证程序，不推荐奖励。</t>
  </si>
  <si>
    <t>广州沃朗照明器材有限公司</t>
  </si>
  <si>
    <t>91440115562299980L</t>
  </si>
  <si>
    <t>综合执法局：粤穗南综执（榄）罚字〔2020〕289号，2019年5月9日，当事人生产行为违反了《中华人民共和国产品质量法》，生产不合格舞台灯，已没收质量不合格SI-244型舞台灯19台，处罚款人民币70400元。</t>
  </si>
  <si>
    <t>广州新天伦服饰有限公司</t>
  </si>
  <si>
    <t>91440115618701589D</t>
  </si>
  <si>
    <t>广州越威纸业有限公司</t>
  </si>
  <si>
    <t>9144010178894150XP</t>
  </si>
  <si>
    <t>广州造纸股份有限公司</t>
  </si>
  <si>
    <t>91440101618413376W</t>
  </si>
  <si>
    <t>南关业简单字【2019】0324号
南关业简单字【2019】0024号</t>
  </si>
  <si>
    <r>
      <rPr>
        <sz val="10"/>
        <color theme="1"/>
        <rFont val="宋体"/>
        <charset val="134"/>
        <scheme val="minor"/>
      </rPr>
      <t>2</t>
    </r>
    <r>
      <rPr>
        <sz val="10"/>
        <color theme="1"/>
        <rFont val="宋体"/>
        <charset val="134"/>
        <scheme val="minor"/>
      </rPr>
      <t>019年4月16日
2019年2月28日</t>
    </r>
  </si>
  <si>
    <r>
      <rPr>
        <sz val="10"/>
        <color theme="1"/>
        <rFont val="宋体"/>
        <charset val="134"/>
        <scheme val="minor"/>
      </rPr>
      <t>申报不符、重量不符，多报少装，影响海关统计准确性，处罚0</t>
    </r>
    <r>
      <rPr>
        <sz val="10"/>
        <color theme="1"/>
        <rFont val="宋体"/>
        <charset val="134"/>
        <scheme val="minor"/>
      </rPr>
      <t>.1万元；
申报不符、重量不符，多报少装，影响海关统计准确性，处罚0.1万元。</t>
    </r>
  </si>
  <si>
    <t>南沙海关：南关业简单字【2019】0324号、南关业简单字【2019】0024号，申报不符、重量不符，多报少装，影响海关统计准确性，均处罚0.1万元。</t>
  </si>
  <si>
    <t>广州泽亨实业有限公司</t>
  </si>
  <si>
    <t>914401137733132793</t>
  </si>
  <si>
    <t>静电粉末喷涂系统智能化技术改造项目</t>
  </si>
  <si>
    <t>穗南税一所 简罚 (2019) 153483 号</t>
  </si>
  <si>
    <t xml:space="preserve">2019-08-08 </t>
  </si>
  <si>
    <t>丢失发票，罚款200元</t>
  </si>
  <si>
    <t>税务局：穗南税一所简罚(2019)153483号，丢失发票，罚款200元。</t>
  </si>
  <si>
    <t>广州中齐建筑科技有限公司</t>
  </si>
  <si>
    <t>91440115MA59AKN77M</t>
  </si>
  <si>
    <t>广州逐日服饰有限公司</t>
  </si>
  <si>
    <t>91440101MA59J7GY79</t>
  </si>
  <si>
    <t>互太（番禺）纺织印染有限公司</t>
  </si>
  <si>
    <t>9144011561872051XC</t>
  </si>
  <si>
    <r>
      <rPr>
        <sz val="10.5"/>
        <color theme="1"/>
        <rFont val="宋体"/>
        <charset val="134"/>
      </rPr>
      <t>生态环境局：穗环法罚【2019】</t>
    </r>
    <r>
      <rPr>
        <sz val="10.5"/>
        <color theme="1"/>
        <rFont val="Calibri"/>
        <charset val="134"/>
      </rPr>
      <t>16</t>
    </r>
    <r>
      <rPr>
        <sz val="10.5"/>
        <color theme="1"/>
        <rFont val="宋体"/>
        <charset val="134"/>
      </rPr>
      <t>号、穗环法罚【</t>
    </r>
    <r>
      <rPr>
        <sz val="10.5"/>
        <color theme="1"/>
        <rFont val="Calibri"/>
        <charset val="134"/>
      </rPr>
      <t>2019</t>
    </r>
    <r>
      <rPr>
        <sz val="10.5"/>
        <color theme="1"/>
        <rFont val="宋体"/>
        <charset val="134"/>
      </rPr>
      <t>】</t>
    </r>
    <r>
      <rPr>
        <sz val="10.5"/>
        <color theme="1"/>
        <rFont val="Calibri"/>
        <charset val="134"/>
      </rPr>
      <t>39</t>
    </r>
    <r>
      <rPr>
        <sz val="10.5"/>
        <color theme="1"/>
        <rFont val="宋体"/>
        <charset val="134"/>
      </rPr>
      <t>号、穗环法罚【</t>
    </r>
    <r>
      <rPr>
        <sz val="10.5"/>
        <color theme="1"/>
        <rFont val="Calibri"/>
        <charset val="134"/>
      </rPr>
      <t>2019</t>
    </r>
    <r>
      <rPr>
        <sz val="10.5"/>
        <color theme="1"/>
        <rFont val="宋体"/>
        <charset val="134"/>
      </rPr>
      <t>】</t>
    </r>
    <r>
      <rPr>
        <sz val="10.5"/>
        <color theme="1"/>
        <rFont val="Calibri"/>
        <charset val="134"/>
      </rPr>
      <t>40</t>
    </r>
    <r>
      <rPr>
        <sz val="10.5"/>
        <color theme="1"/>
        <rFont val="宋体"/>
        <charset val="134"/>
      </rPr>
      <t>号等3项处罚，金额分别为</t>
    </r>
    <r>
      <rPr>
        <sz val="10.5"/>
        <color theme="1"/>
        <rFont val="Calibri"/>
        <charset val="134"/>
      </rPr>
      <t>0.58</t>
    </r>
    <r>
      <rPr>
        <sz val="10.5"/>
        <color theme="1"/>
        <rFont val="宋体"/>
        <charset val="134"/>
      </rPr>
      <t>万元、</t>
    </r>
    <r>
      <rPr>
        <sz val="10.5"/>
        <color theme="1"/>
        <rFont val="Calibri"/>
        <charset val="134"/>
      </rPr>
      <t>20</t>
    </r>
    <r>
      <rPr>
        <sz val="10.5"/>
        <color theme="1"/>
        <rFont val="宋体"/>
        <charset val="134"/>
      </rPr>
      <t>万元、</t>
    </r>
    <r>
      <rPr>
        <sz val="10.5"/>
        <color theme="1"/>
        <rFont val="Calibri"/>
        <charset val="134"/>
      </rPr>
      <t>10</t>
    </r>
    <r>
      <rPr>
        <sz val="10.5"/>
        <color theme="1"/>
        <rFont val="宋体"/>
        <charset val="134"/>
      </rPr>
      <t>万元，后两项适用听证程序，不推荐奖励。
法院：企业相关刑事案件正处于我院审查起诉阶段，目前该案正进一步审查中</t>
    </r>
  </si>
  <si>
    <t>区检查院反馈互太(番禺)纺织印染有限公司相关刑事案件正处于我院审查起诉阶段，目前该案正进一步审查中。</t>
  </si>
  <si>
    <t>捷客斯（广州）润滑油有限公司</t>
  </si>
  <si>
    <t>914401157733298870</t>
  </si>
  <si>
    <t>六福珠宝（广州）有限公司</t>
  </si>
  <si>
    <t>9144010131054314XU</t>
  </si>
  <si>
    <t>麦德美（番禺）精细化工有限公司</t>
  </si>
  <si>
    <t>91440115618714902K</t>
  </si>
  <si>
    <t>东方国际集装箱（广州）有限公司</t>
  </si>
  <si>
    <t>91440115783761788Y</t>
  </si>
  <si>
    <t>集装箱装配工艺技术改造项目</t>
  </si>
  <si>
    <t>高丘六和（广州）机械工业有限公司</t>
  </si>
  <si>
    <t>91440101771190244T</t>
  </si>
  <si>
    <t>固定资产投资补助
技改后奖补
经营贡献奖</t>
  </si>
  <si>
    <t>汽车车顶纵梁及支架生产线的技术改造项目</t>
  </si>
  <si>
    <t>广州佳顿运动器材有限公司</t>
  </si>
  <si>
    <t>91440115679718237X</t>
  </si>
  <si>
    <t>固定资产投资补助
技改后奖补</t>
  </si>
  <si>
    <t>新型高精渔轮生产线技术改造项目</t>
  </si>
  <si>
    <t>广州锦兴纺织漂染有限公司</t>
  </si>
  <si>
    <t>91440115618788688G</t>
  </si>
  <si>
    <t>固定资产投资补助
经营贡献奖</t>
  </si>
  <si>
    <t>10KV高压供配电系统优化升级及节能技术改造项目</t>
  </si>
  <si>
    <t>2019年和2020年在库</t>
  </si>
  <si>
    <t>1、2016年认定总部型企业，已兑现2018年度（0元）、2019年度（0元）2个年度的总部奖励，2020年经济贡献负增长，不符合兑现要求，无经营贡献奖。
2、2017年度南沙区专利补贴2.7万元；
3、2018年度高新技术企业新认定奖励 30万元；
4、正在申请南沙区高成长型科技企业2019年研发经费投入奖励。</t>
  </si>
  <si>
    <t>广州隆邦自动化控制设备有限公司</t>
  </si>
  <si>
    <t>91440101576010885U</t>
  </si>
  <si>
    <t>广州易而达科技股份有限公司</t>
  </si>
  <si>
    <t>91440115669982835P</t>
  </si>
  <si>
    <t>固定资产投资补助</t>
  </si>
  <si>
    <t xml:space="preserve">新型?802.11 a/b/g/n/ac标准的WiFi模组电子元器件生产测试设备提质降耗改造升级的技术改造项目
</t>
  </si>
  <si>
    <t>广州芝丘自动化控制设备有限公司</t>
  </si>
  <si>
    <t>91440115562252963A</t>
  </si>
  <si>
    <t>优蒂利（广州）汽车配件有限公司</t>
  </si>
  <si>
    <t>91440115775695346R</t>
  </si>
  <si>
    <t>广东柯丽尔新材料有限公司</t>
  </si>
  <si>
    <t>91440115058906876H</t>
  </si>
  <si>
    <t>广东胜捷消防科技有限公司</t>
  </si>
  <si>
    <t>91440115748033793C</t>
  </si>
  <si>
    <t>广州南沙珠江啤酒有限公司</t>
  </si>
  <si>
    <t>9144010155444421XT</t>
  </si>
  <si>
    <t>三菱重工东方燃气轮机(广州)有限公司</t>
  </si>
  <si>
    <t>91440115764011658F</t>
  </si>
  <si>
    <t>广州中船文冲船坞有限公司</t>
  </si>
  <si>
    <t>91440115781228314Y</t>
  </si>
  <si>
    <t>广州六和饲料有限公司</t>
  </si>
  <si>
    <t>914401150681975405</t>
  </si>
  <si>
    <t>广州市丰豪摩托车实业有限公司</t>
  </si>
  <si>
    <t>91440115581853609A</t>
  </si>
  <si>
    <t>洛德加印刷(广州)有限公司</t>
  </si>
  <si>
    <t>91440115618705723W</t>
  </si>
  <si>
    <t>广州星河湾实业发展有限公司</t>
  </si>
  <si>
    <t>9144011561870574XF</t>
  </si>
  <si>
    <t>2016年认定为总部型企业，已兑现2018年度（236万元）、2019年度（917万元）2个年度的奖励，2020年度拟给予经营贡献奖137万元。</t>
  </si>
  <si>
    <t>广州东邦怡丰汽车配件科技有限公司</t>
  </si>
  <si>
    <t>9144011561870654XB</t>
  </si>
  <si>
    <t>广州光耀通讯设备有限公司</t>
  </si>
  <si>
    <t>91440115741867912R</t>
  </si>
  <si>
    <t>献缉违字【2019】000088号</t>
  </si>
  <si>
    <r>
      <rPr>
        <sz val="10"/>
        <color theme="1"/>
        <rFont val="宋体"/>
        <charset val="134"/>
        <scheme val="minor"/>
      </rPr>
      <t>经营活着监管货物的加工业务，货物数量短少，不能提供正当理由，处罚1</t>
    </r>
    <r>
      <rPr>
        <sz val="10"/>
        <color theme="1"/>
        <rFont val="宋体"/>
        <charset val="134"/>
        <scheme val="minor"/>
      </rPr>
      <t>.3万元。</t>
    </r>
  </si>
  <si>
    <t>广州市新蕴丰混凝土有限公司</t>
  </si>
  <si>
    <t>91440115759428926Q</t>
  </si>
  <si>
    <t>广州彼欧英瑞杰汽车系统有限公司</t>
  </si>
  <si>
    <t>9144011558951605XU</t>
  </si>
  <si>
    <t>中信环境技术（广州）有限公司</t>
  </si>
  <si>
    <t>91440101753480168U</t>
  </si>
  <si>
    <t>1、2020年新认定总部企业，正在申请2019及2020年度总部型企业经营贡献奖。
2、南沙区2017年度高新技术企业新认定奖励30万元。</t>
  </si>
  <si>
    <t>东曹（广州）化工有限公司</t>
  </si>
  <si>
    <t>91440115769527397E</t>
  </si>
  <si>
    <t>1、是
2、在消防监督管理系统查询到重大火灾隐患整改</t>
  </si>
  <si>
    <t>1、（穗南）应急罚〔2019〕C007号
2、穗南消重字〔2019〕第0004号</t>
  </si>
  <si>
    <r>
      <rPr>
        <sz val="10"/>
        <color theme="1"/>
        <rFont val="宋体"/>
        <charset val="134"/>
        <scheme val="minor"/>
      </rPr>
      <t xml:space="preserve">1、2019年6月27日
</t>
    </r>
    <r>
      <rPr>
        <sz val="10"/>
        <color theme="1"/>
        <rFont val="宋体"/>
        <charset val="134"/>
        <scheme val="minor"/>
      </rPr>
      <t>2、2019年7月16日</t>
    </r>
  </si>
  <si>
    <t>东曹（广州）化工有限公司违反安全管理规定作业案，处罚金额2万元、不适用于听证程序。</t>
  </si>
  <si>
    <t>消防隐患是否整改</t>
  </si>
  <si>
    <t>广州市长峰建筑材料有限公司</t>
  </si>
  <si>
    <t>914401157860954266</t>
  </si>
  <si>
    <t>1、粤穗南交运罚〔2019〕
NS20190314006号
2、粤穗南交运罚〔2019〕
NS20190314007号
3、粤穗南交运罚〔2019〕
NS20190625003号
4、粤穗南交运罚〔2019〕
NS20191202006号
5、穗南税一所 简罚 (2019) 150671 号</t>
  </si>
  <si>
    <t>1、2019年5月15日
2、2019年5月15日
3、2019年8月28日
4、2019年12月26日
5、2019年3月29日</t>
  </si>
  <si>
    <t>1~4、不适用于听证程序
5、未按照规定期限办理纳税申报和报送纳税资料，罚款200元</t>
  </si>
  <si>
    <t>瓦卢瑞克核电管材（广州）有限公司</t>
  </si>
  <si>
    <t>914401155622728256</t>
  </si>
  <si>
    <t>广州西电高压电气制造有限公司</t>
  </si>
  <si>
    <t>914401156640110872</t>
  </si>
  <si>
    <t>斯帝佳（广州）园林机械有限公司</t>
  </si>
  <si>
    <t>914401156681433861</t>
  </si>
  <si>
    <t>路路达润滑油（广州）有限公司</t>
  </si>
  <si>
    <t>91440115691505189K</t>
  </si>
  <si>
    <t>广州马鲁雅斯管路系统有限公司</t>
  </si>
  <si>
    <t>91440115767697499N</t>
  </si>
  <si>
    <t>广州新尚艺术股份有限公司</t>
  </si>
  <si>
    <t>91440115771174279A</t>
  </si>
  <si>
    <t>广州广汽丰绿资源再生有限公司</t>
  </si>
  <si>
    <t>91440115773342088J</t>
  </si>
  <si>
    <t>广州润楠混凝土有限公司</t>
  </si>
  <si>
    <t>914401150506348295</t>
  </si>
  <si>
    <t>广州中滔绿由环保科技有限公司</t>
  </si>
  <si>
    <t>91440115725642756T</t>
  </si>
  <si>
    <t>番禺合兴油脂有限公司</t>
  </si>
  <si>
    <t>914401156187089834</t>
  </si>
  <si>
    <t>广州致衣服饰有限公司</t>
  </si>
  <si>
    <t>914401013044991380</t>
  </si>
  <si>
    <t>广州市溢茂电子科技有限公司</t>
  </si>
  <si>
    <t>91440115340102222T</t>
  </si>
  <si>
    <t>广州市番路混凝土有限公司</t>
  </si>
  <si>
    <t>914401155566976327</t>
  </si>
  <si>
    <t>广州础垠建材有限公司</t>
  </si>
  <si>
    <t>91440115581877555R</t>
  </si>
  <si>
    <t>1、粤穗南交运罚〔2019〕
NS20190401004号
2、粤穗南交运罚〔2019〕
NS20190425007号
3、粤穗南交运罚〔2019〕
NS20191227003号
4、穗税二稽罚〔2019〕150100号</t>
  </si>
  <si>
    <t>1、2019年4月29日
2、2019年5月15日
3、2020年1月15日
4、2019年10月18日</t>
  </si>
  <si>
    <t>1~3、不适用于听证程序
4、以其他凭证代替发票使用，罚款1000元。</t>
  </si>
  <si>
    <t>广州喜宝鞋业有限公司</t>
  </si>
  <si>
    <t>91440101671816449R</t>
  </si>
  <si>
    <t>广州市金妮宝食用油有限公司</t>
  </si>
  <si>
    <t>91440115741851670M</t>
  </si>
  <si>
    <t>广东明和智能设备有限公司</t>
  </si>
  <si>
    <t>914401010882189869</t>
  </si>
  <si>
    <t>广州锦鹏鞋业有限公司</t>
  </si>
  <si>
    <t>91440115563988921T</t>
  </si>
  <si>
    <t>广州市新视通电子有限公司</t>
  </si>
  <si>
    <t>914401155876129965</t>
  </si>
  <si>
    <t>穗南税一所 简罚 (2019) 154059 号</t>
  </si>
  <si>
    <t xml:space="preserve">2019-09-18 </t>
  </si>
  <si>
    <t>未按照规定期限办理纳税申报和报送纳税资料</t>
  </si>
  <si>
    <t>200</t>
  </si>
  <si>
    <t>广州协堡建材有限公司</t>
  </si>
  <si>
    <t>91440115764014795M</t>
  </si>
  <si>
    <t>广东井和精密机械加工有限公司（曾用名：广州井和精密机械加工有限公司）</t>
  </si>
  <si>
    <t>914401017676582381</t>
  </si>
  <si>
    <t>广州润新能源开发有限公司</t>
  </si>
  <si>
    <t>91440101MA59E70L1J</t>
  </si>
  <si>
    <t>广州市仨江混凝土有限公司</t>
  </si>
  <si>
    <t>9144011556599230X6</t>
  </si>
  <si>
    <t>广州市通晓越大门业有限公司</t>
  </si>
  <si>
    <t>91440101589505369P</t>
  </si>
  <si>
    <t>穗南税一所 简罚 (2019) 155441 号</t>
  </si>
  <si>
    <t xml:space="preserve">2019-10-31 </t>
  </si>
  <si>
    <t>500</t>
  </si>
  <si>
    <t>广东融泉汇混凝土有限公司</t>
  </si>
  <si>
    <t>91440101739854178X</t>
  </si>
  <si>
    <t xml:space="preserve">广州科语机器人有限公司 </t>
  </si>
  <si>
    <t>广州环投南沙环保能源有限公司</t>
  </si>
  <si>
    <t>91440101691519046U</t>
  </si>
  <si>
    <t>广州金燃智能系统有限公司</t>
  </si>
  <si>
    <t>91440101MA59FHFF0F</t>
  </si>
  <si>
    <t>广州太通制冷科技有限公司</t>
  </si>
  <si>
    <t>91440101MA5ALLHR6N</t>
  </si>
  <si>
    <t>广州市安旭特电子有限公司</t>
  </si>
  <si>
    <t>91440115788910359E</t>
  </si>
  <si>
    <t>广州美能材料科技有限公司</t>
  </si>
  <si>
    <t>91440101775661349M</t>
  </si>
  <si>
    <t>广州市勇源运动用品科技有限公司</t>
  </si>
  <si>
    <t>914401157973799853</t>
  </si>
  <si>
    <t>广州华润珠江热电有限公司</t>
  </si>
  <si>
    <t>91440115MA59CEH145</t>
  </si>
  <si>
    <t>广州市力鼎汽车零部件有限公司（曾用名：广州市力鼎机械设备有限公司）</t>
  </si>
  <si>
    <t>广州市鑫声扬音响设备有限公司</t>
  </si>
  <si>
    <t>914401013044253072</t>
  </si>
  <si>
    <t>广州市翰域水族用品有限公司</t>
  </si>
  <si>
    <t>914401016852025874</t>
  </si>
  <si>
    <t>广州市凯达塑料制品有限公司</t>
  </si>
  <si>
    <t>91440115773336542D</t>
  </si>
  <si>
    <t>广州市欧斯龙建材科技有限公司</t>
  </si>
  <si>
    <t>91440115761949640B</t>
  </si>
  <si>
    <t>广州市倍托嘉金属制品有限公司</t>
  </si>
  <si>
    <t>广州市华烨电瓶车科技有限公司</t>
  </si>
  <si>
    <t>91440115691546044G</t>
  </si>
  <si>
    <t>广东泓枫家具制造有限公司</t>
  </si>
  <si>
    <t>914401153314588922</t>
  </si>
  <si>
    <t>瑞科（中国）精密紧固件制造有限公司</t>
  </si>
  <si>
    <t>91440115579963390G</t>
  </si>
  <si>
    <r>
      <rPr>
        <sz val="10"/>
        <color theme="1"/>
        <rFont val="宋体"/>
        <charset val="134"/>
        <scheme val="minor"/>
      </rPr>
      <t>南关缉违字【2</t>
    </r>
    <r>
      <rPr>
        <sz val="10"/>
        <color theme="1"/>
        <rFont val="宋体"/>
        <charset val="134"/>
        <scheme val="minor"/>
      </rPr>
      <t>019</t>
    </r>
    <r>
      <rPr>
        <sz val="10"/>
        <color theme="1"/>
        <rFont val="宋体"/>
        <charset val="134"/>
        <scheme val="minor"/>
      </rPr>
      <t>】</t>
    </r>
    <r>
      <rPr>
        <sz val="10"/>
        <color theme="1"/>
        <rFont val="宋体"/>
        <charset val="134"/>
        <scheme val="minor"/>
      </rPr>
      <t>000070号</t>
    </r>
  </si>
  <si>
    <t>进口货物价格申报不实，影响国家税款征收，罚款2万元。</t>
  </si>
  <si>
    <t>广州市电晕机械有限公司</t>
  </si>
  <si>
    <t>91440101MA59G2JM8T</t>
  </si>
  <si>
    <t>广州乐建脚手架有限公司</t>
  </si>
  <si>
    <t>914401150721475383</t>
  </si>
  <si>
    <t>广州银大粉末涂料有限公司</t>
  </si>
  <si>
    <t>91440101562267081M</t>
  </si>
  <si>
    <t>广州利福钻石首饰有限公司</t>
  </si>
  <si>
    <t>914401017860579219</t>
  </si>
  <si>
    <t>广州市奥雅雷诺贝尔铝业有限公司</t>
  </si>
  <si>
    <t>91440115797386640G</t>
  </si>
  <si>
    <t>广州市创裕制衣有限公司</t>
  </si>
  <si>
    <t>914401017459968504</t>
  </si>
  <si>
    <t>广州市汇志制衣有限公司</t>
  </si>
  <si>
    <t>9144011555442020XN</t>
  </si>
  <si>
    <t>广州辉豪纺织品有限公司</t>
  </si>
  <si>
    <t>91440115560209195M</t>
  </si>
  <si>
    <t>广州顺裕塑料制品有限公司</t>
  </si>
  <si>
    <t>91440101593711499D</t>
  </si>
  <si>
    <t>广州全泰电气有限公司</t>
  </si>
  <si>
    <t>914401015602175822</t>
  </si>
  <si>
    <t>广州云创五金制品有限公司</t>
  </si>
  <si>
    <t>9144011532109452X3</t>
  </si>
  <si>
    <t>广州立之力机械设备有限公司</t>
  </si>
  <si>
    <t>91440115769503053G</t>
  </si>
  <si>
    <t>广州市春雨化工科技有限公司</t>
  </si>
  <si>
    <t>91440101677780715Q</t>
  </si>
  <si>
    <t>广州镁力金属制品有限公司</t>
  </si>
  <si>
    <t>914401015799958780</t>
  </si>
  <si>
    <t>广东正当年生物科技有限公司</t>
  </si>
  <si>
    <t>91440101088111054P</t>
  </si>
  <si>
    <r>
      <rPr>
        <sz val="10.5"/>
        <color theme="1"/>
        <rFont val="宋体"/>
        <charset val="134"/>
      </rPr>
      <t>生态环境局：南环罚字[2019]12号，处罚</t>
    </r>
    <r>
      <rPr>
        <sz val="10.5"/>
        <color theme="1"/>
        <rFont val="Calibri"/>
        <charset val="134"/>
      </rPr>
      <t>8</t>
    </r>
    <r>
      <rPr>
        <sz val="10.5"/>
        <color theme="1"/>
        <rFont val="宋体"/>
        <charset val="134"/>
      </rPr>
      <t>万元，适用听证程序，不推荐奖励。</t>
    </r>
  </si>
  <si>
    <t>广州日辉实业发展有限公司</t>
  </si>
  <si>
    <t>91440101MA5ALPGN8R</t>
  </si>
  <si>
    <t>广州市梅隆金属制品有限公司</t>
  </si>
  <si>
    <t>广州市步坤实业有限公司（曾用名：广州市步坤鞋业有限公司）</t>
  </si>
  <si>
    <t>广州颢成电气机械有限公司</t>
  </si>
  <si>
    <t>9144011557216043X4</t>
  </si>
  <si>
    <t>广州广重重机有限公司</t>
  </si>
  <si>
    <t>91440101MA59CPPB7J</t>
  </si>
  <si>
    <t>广州亿盛电气科技有限公司</t>
  </si>
  <si>
    <t>914401157711874916</t>
  </si>
  <si>
    <t>广州市海皇科技有限公司</t>
  </si>
  <si>
    <t>91440101MA59ENA909</t>
  </si>
  <si>
    <t>广州岭南电缆股份有限公司</t>
  </si>
  <si>
    <t>91440101618705985B</t>
  </si>
  <si>
    <t>配电网智能电缆技术改造项目（一期）</t>
  </si>
  <si>
    <t>生产车间及产线扩建升级技术改造项目</t>
  </si>
  <si>
    <t>1.2016年度南沙区专利补贴6.4万元；
2.2017年度南沙区专利补贴22.2万元；
3.2017年度发明专利申请大户奖励3万元；4.2017年创新平台奖励200万元；
5.2016年项目配套210万元；
6.南沙区2017年度高新技术企业新认定奖励30万元；
7.南沙区2017年度专利技术产业化资助30万元
8.广东芬尼科技股份有限公司（下属企业包括广东芬尼克兹节能设备有限公司、广东芬尼克兹环保科技有限公司、广东芬尼能源技术有限公司）申请2020年度经营贡献奖及2019年度经营贡献奖，拟给予4万元。</t>
  </si>
  <si>
    <t>广州JFE钢板有限公司</t>
  </si>
  <si>
    <t>914401017555881648</t>
  </si>
  <si>
    <t>广州丰中铝合金有限公司</t>
  </si>
  <si>
    <t>9144010177116998XX</t>
  </si>
  <si>
    <t>广州捷士多铝合金有限公司</t>
  </si>
  <si>
    <t>91440115764038498A</t>
  </si>
  <si>
    <t>先进制造业政策兑现(2020年第二批)申报单位相关情况核查表</t>
  </si>
  <si>
    <r>
      <rPr>
        <sz val="11"/>
        <color theme="1"/>
        <rFont val="仿宋_GB2312"/>
        <charset val="134"/>
      </rPr>
      <t>序号</t>
    </r>
  </si>
  <si>
    <r>
      <rPr>
        <sz val="11"/>
        <color theme="1"/>
        <rFont val="仿宋_GB2312"/>
        <charset val="134"/>
      </rPr>
      <t>申报单位名称</t>
    </r>
  </si>
  <si>
    <r>
      <rPr>
        <sz val="11"/>
        <color theme="1"/>
        <rFont val="仿宋_GB2312"/>
        <charset val="134"/>
      </rPr>
      <t>统一社会
信用代码</t>
    </r>
  </si>
  <si>
    <r>
      <rPr>
        <sz val="11"/>
        <color theme="1"/>
        <rFont val="仿宋_GB2312"/>
        <charset val="134"/>
      </rPr>
      <t>申请政策事项</t>
    </r>
  </si>
  <si>
    <r>
      <rPr>
        <sz val="11"/>
        <color theme="1"/>
        <rFont val="仿宋_GB2312"/>
        <charset val="134"/>
      </rPr>
      <t>在南沙注册或迁入南沙时间</t>
    </r>
    <r>
      <rPr>
        <sz val="11"/>
        <color theme="9" tint="-0.249977111117893"/>
        <rFont val="仿宋_GB2312"/>
        <charset val="134"/>
      </rPr>
      <t>（由政数局填写）</t>
    </r>
  </si>
  <si>
    <r>
      <rPr>
        <sz val="11"/>
        <color theme="1"/>
        <rFont val="仿宋_GB2312"/>
        <charset val="134"/>
      </rPr>
      <t>注册登记行业类别</t>
    </r>
    <r>
      <rPr>
        <sz val="11"/>
        <color theme="9" tint="-0.249977111117893"/>
        <rFont val="仿宋_GB2312"/>
        <charset val="134"/>
      </rPr>
      <t>（由政数局填写）</t>
    </r>
  </si>
  <si>
    <r>
      <rPr>
        <sz val="11"/>
        <color theme="1"/>
        <rFont val="Times New Roman"/>
        <charset val="134"/>
      </rPr>
      <t>2019</t>
    </r>
    <r>
      <rPr>
        <sz val="11"/>
        <color theme="1"/>
        <rFont val="仿宋_GB2312"/>
        <charset val="134"/>
      </rPr>
      <t xml:space="preserve">年至今税务征管关系
是否在南沙区
</t>
    </r>
    <r>
      <rPr>
        <sz val="11"/>
        <color rgb="FFFF0000"/>
        <rFont val="仿宋_GB2312"/>
        <charset val="134"/>
      </rPr>
      <t>（由税务局填写）</t>
    </r>
  </si>
  <si>
    <r>
      <rPr>
        <sz val="11"/>
        <color theme="1"/>
        <rFont val="Times New Roman"/>
        <charset val="134"/>
      </rPr>
      <t>2019</t>
    </r>
    <r>
      <rPr>
        <sz val="11"/>
        <color theme="1"/>
        <rFont val="仿宋_GB2312"/>
        <charset val="134"/>
      </rPr>
      <t xml:space="preserve">年至今统计关系
是否在南沙区
</t>
    </r>
    <r>
      <rPr>
        <sz val="11"/>
        <color theme="3" tint="0.399853511154515"/>
        <rFont val="仿宋_GB2312"/>
        <charset val="134"/>
      </rPr>
      <t>（由统计局填写）</t>
    </r>
  </si>
  <si>
    <r>
      <rPr>
        <sz val="11"/>
        <rFont val="仿宋_GB2312"/>
        <charset val="134"/>
      </rPr>
      <t xml:space="preserve">纳入统计时间
</t>
    </r>
    <r>
      <rPr>
        <sz val="11"/>
        <color theme="3" tint="0.399853511154515"/>
        <rFont val="仿宋_GB2312"/>
        <charset val="134"/>
      </rPr>
      <t>（由统计局填写）</t>
    </r>
  </si>
  <si>
    <r>
      <rPr>
        <sz val="11"/>
        <rFont val="仿宋_GB2312"/>
        <charset val="134"/>
      </rPr>
      <t>入统登记企业类别</t>
    </r>
    <r>
      <rPr>
        <sz val="11"/>
        <color theme="3" tint="0.399853511154515"/>
        <rFont val="仿宋_GB2312"/>
        <charset val="134"/>
      </rPr>
      <t>（由统计局填写）</t>
    </r>
  </si>
  <si>
    <r>
      <rPr>
        <sz val="11"/>
        <rFont val="仿宋_GB2312"/>
        <charset val="134"/>
      </rPr>
      <t xml:space="preserve">工业投资项目是否已入统
</t>
    </r>
    <r>
      <rPr>
        <sz val="11"/>
        <color theme="3" tint="0.399853511154515"/>
        <rFont val="仿宋_GB2312"/>
        <charset val="134"/>
      </rPr>
      <t>（由统计局填写）</t>
    </r>
  </si>
  <si>
    <r>
      <rPr>
        <sz val="11"/>
        <color theme="1"/>
        <rFont val="Times New Roman"/>
        <charset val="134"/>
      </rPr>
      <t>2019</t>
    </r>
    <r>
      <rPr>
        <sz val="11"/>
        <color theme="1"/>
        <rFont val="仿宋_GB2312"/>
        <charset val="134"/>
      </rPr>
      <t>年是否存在违法违规情况</t>
    </r>
    <r>
      <rPr>
        <sz val="11"/>
        <color theme="9" tint="-0.249977111117893"/>
        <rFont val="仿宋_GB2312"/>
        <charset val="134"/>
      </rPr>
      <t>（以行政处罚书时间为准，执法部门填写）</t>
    </r>
  </si>
  <si>
    <r>
      <rPr>
        <sz val="11"/>
        <color theme="1"/>
        <rFont val="仿宋_GB2312"/>
        <charset val="134"/>
      </rPr>
      <t>违法违规详细情况</t>
    </r>
    <r>
      <rPr>
        <sz val="11"/>
        <color theme="9" tint="-0.249977111117893"/>
        <rFont val="仿宋_GB2312"/>
        <charset val="134"/>
      </rPr>
      <t>（执法部门填写）</t>
    </r>
  </si>
  <si>
    <r>
      <rPr>
        <sz val="11"/>
        <color theme="1"/>
        <rFont val="仿宋_GB2312"/>
        <charset val="134"/>
      </rPr>
      <t xml:space="preserve">是否获得同类奖励？
</t>
    </r>
    <r>
      <rPr>
        <sz val="11"/>
        <color theme="6" tint="-0.249977111117893"/>
        <rFont val="仿宋_GB2312"/>
        <charset val="134"/>
      </rPr>
      <t>（政策兑现部门填写）</t>
    </r>
  </si>
  <si>
    <r>
      <rPr>
        <sz val="11"/>
        <color theme="1"/>
        <rFont val="仿宋_GB2312"/>
        <charset val="134"/>
      </rPr>
      <t>备注</t>
    </r>
  </si>
  <si>
    <r>
      <rPr>
        <sz val="11"/>
        <rFont val="仿宋_GB2312"/>
        <charset val="134"/>
      </rPr>
      <t>项目名称</t>
    </r>
  </si>
  <si>
    <r>
      <rPr>
        <sz val="11"/>
        <rFont val="仿宋_GB2312"/>
        <charset val="134"/>
      </rPr>
      <t>入统情况</t>
    </r>
  </si>
  <si>
    <r>
      <rPr>
        <sz val="11"/>
        <color theme="1"/>
        <rFont val="仿宋_GB2312"/>
        <charset val="134"/>
      </rPr>
      <t>行政处罚书
文号</t>
    </r>
  </si>
  <si>
    <r>
      <rPr>
        <sz val="11"/>
        <color theme="1"/>
        <rFont val="仿宋_GB2312"/>
        <charset val="134"/>
      </rPr>
      <t>行政处罚书时间
（</t>
    </r>
    <r>
      <rPr>
        <sz val="11"/>
        <color theme="1"/>
        <rFont val="Times New Roman"/>
        <charset val="134"/>
      </rPr>
      <t>X</t>
    </r>
    <r>
      <rPr>
        <sz val="11"/>
        <color theme="1"/>
        <rFont val="仿宋_GB2312"/>
        <charset val="134"/>
      </rPr>
      <t>年</t>
    </r>
    <r>
      <rPr>
        <sz val="11"/>
        <color theme="1"/>
        <rFont val="Times New Roman"/>
        <charset val="134"/>
      </rPr>
      <t>X</t>
    </r>
    <r>
      <rPr>
        <sz val="11"/>
        <color theme="1"/>
        <rFont val="仿宋_GB2312"/>
        <charset val="134"/>
      </rPr>
      <t>月</t>
    </r>
    <r>
      <rPr>
        <sz val="11"/>
        <color theme="1"/>
        <rFont val="Times New Roman"/>
        <charset val="134"/>
      </rPr>
      <t>X</t>
    </r>
    <r>
      <rPr>
        <sz val="11"/>
        <color theme="1"/>
        <rFont val="仿宋_GB2312"/>
        <charset val="134"/>
      </rPr>
      <t>日）</t>
    </r>
  </si>
  <si>
    <r>
      <rPr>
        <sz val="11"/>
        <color theme="1"/>
        <rFont val="仿宋_GB2312"/>
        <charset val="134"/>
      </rPr>
      <t>违法违规详情及有关违法行为是否已整改落实</t>
    </r>
  </si>
  <si>
    <r>
      <rPr>
        <sz val="11"/>
        <color theme="1"/>
        <rFont val="仿宋_GB2312"/>
        <charset val="134"/>
      </rPr>
      <t>是否推荐该企业申报相关奖励</t>
    </r>
  </si>
  <si>
    <r>
      <rPr>
        <sz val="11"/>
        <color theme="1"/>
        <rFont val="仿宋_GB2312"/>
        <charset val="134"/>
      </rPr>
      <t>理由</t>
    </r>
  </si>
  <si>
    <t>广州市润浩汽车配件有限公司</t>
  </si>
  <si>
    <t>91440115742955316N</t>
  </si>
  <si>
    <t>先进制造业企业资金配套</t>
  </si>
  <si>
    <t>无需核查</t>
  </si>
  <si>
    <t>广州市迅兴精密工业有限公司</t>
  </si>
  <si>
    <t>91440101MA5AKLXR2N</t>
  </si>
  <si>
    <t>非总部型先进制造业企业经营贡献奖</t>
  </si>
  <si>
    <t>先进制造业企业固定资产投资补助</t>
  </si>
  <si>
    <t>已在第一批核查</t>
  </si>
  <si>
    <t>安捷利高密度柔性电路板智能化车间技术改造项目</t>
  </si>
  <si>
    <t>先进制造业企业技改后奖补</t>
  </si>
  <si>
    <t>VCT（可变进气凸轮正时系统）生产线的技术改造项目</t>
  </si>
  <si>
    <t>先进制造业企业技改后奖补
先进制造业企业固定资产投资补助</t>
  </si>
  <si>
    <t>广汽丰田生产车间智能化提升技术改造项目</t>
  </si>
  <si>
    <t>新增全自动桶装生产线技术改造项目</t>
  </si>
  <si>
    <t>新型复合片材型软管的研发及产业化技术改造项目</t>
  </si>
  <si>
    <t>汽车零部件生产加工车间技术改造项目</t>
  </si>
  <si>
    <t>汽车零部件冲压成型技术改造项目</t>
  </si>
  <si>
    <t>高质量汽车零部件生产设备更新技术改造项目</t>
  </si>
  <si>
    <t>汽车饰件自动化生产线升级技术改造项目</t>
  </si>
  <si>
    <t>汽车轮圈无人自动化生产线智能升级技术改造项目</t>
  </si>
  <si>
    <t>广州弘高科技股份有限公司</t>
  </si>
  <si>
    <t>91440101618702629T</t>
  </si>
  <si>
    <t>先进制造业企业资金配套
先进制造业企业技改后奖补</t>
  </si>
  <si>
    <t>多层精密PCB钻孔工序装备智能化升级技术改造项目</t>
  </si>
  <si>
    <t>沙多玛（广州）化学有限公司</t>
  </si>
  <si>
    <t>914401017733208901</t>
  </si>
  <si>
    <t>木棉花特殊丙烯酸酯单体生产线技术改造项目</t>
  </si>
  <si>
    <t xml:space="preserve">2018年度高新技术企业新认定奖励 </t>
  </si>
  <si>
    <t>P2车间染色物理混和技术改造项目</t>
  </si>
  <si>
    <t>广州市华一木制品有限公司</t>
  </si>
  <si>
    <t>914401155961518373</t>
  </si>
  <si>
    <t>先进制造业企业产业联动发展奖卖方</t>
  </si>
  <si>
    <t>广州久旭自动化设备有限公司</t>
  </si>
  <si>
    <t>91440101353518542N</t>
  </si>
  <si>
    <t>广州市正坚包装材料科技有限公司南沙分公司</t>
  </si>
  <si>
    <t>91440115304614677R</t>
  </si>
  <si>
    <t>广州市三众塑料制品有限公司</t>
  </si>
  <si>
    <t>91440115591525377U</t>
  </si>
  <si>
    <t>广州市思艺印刷有限公司</t>
  </si>
  <si>
    <t>91440115088231080R</t>
  </si>
  <si>
    <t>广州骏成木业有限公司</t>
  </si>
  <si>
    <t>91440101MA5CKJU76U</t>
  </si>
  <si>
    <t>广州伟诚木业有限公司</t>
  </si>
  <si>
    <t>91440115799417500N</t>
  </si>
  <si>
    <t>广州市南沙区榄核梁介妹木制品厂</t>
  </si>
  <si>
    <t>92440101L6229350X2</t>
  </si>
  <si>
    <t>广州市南沙区东涌南伟木器厂</t>
  </si>
  <si>
    <t>9244010172681357XP</t>
  </si>
  <si>
    <t>广州志盈塑料制品有限公司</t>
  </si>
  <si>
    <t>91440101669955802G</t>
  </si>
  <si>
    <t>广州银冠温控器有限公司</t>
  </si>
  <si>
    <t>91440115585682691E</t>
  </si>
  <si>
    <t>广州市屹东塑料制品有限公司</t>
  </si>
  <si>
    <t>91440115673452829U</t>
  </si>
  <si>
    <t>广州市沃瑞斯顿纸品制造有限公司</t>
  </si>
  <si>
    <t>91440101304745984A</t>
  </si>
  <si>
    <t>广州市天宏包装材料有限公司</t>
  </si>
  <si>
    <t>91440113749924221J</t>
  </si>
  <si>
    <t>广州穗辉金属制品有限公司</t>
  </si>
  <si>
    <t>9144011568523874XB</t>
  </si>
  <si>
    <t>广州润达实业有限公司</t>
  </si>
  <si>
    <t>91440101MA5ALTEX8B</t>
  </si>
  <si>
    <t>广州佳巧纸箱印刷厂(有限合伙)              (曾用名：广州佳巧纸箱印刷厂〔普通合伙)</t>
  </si>
  <si>
    <t>91440101191477644C</t>
  </si>
  <si>
    <t>广州高晖包装材料有限公司</t>
  </si>
  <si>
    <t>91440101MA59R59B26</t>
  </si>
  <si>
    <t>广州市丰龙金属精工制造有限公司</t>
  </si>
  <si>
    <t>91440101MA59NR3U8G</t>
  </si>
  <si>
    <t>广州市浩宏锋纸制品有限公司</t>
  </si>
  <si>
    <t>91440115691518182B</t>
  </si>
  <si>
    <t>广州市华轩纸制品有限公司</t>
  </si>
  <si>
    <t>91440101MA59TE9J39</t>
  </si>
  <si>
    <t>广州市盟亚润滑油开发有限公司</t>
  </si>
  <si>
    <t>91440101562268164R</t>
  </si>
  <si>
    <t>广州旭川合成材料有限公司</t>
  </si>
  <si>
    <t>91440113558389529L</t>
  </si>
  <si>
    <t>广州悦龙印刷有限公司</t>
  </si>
  <si>
    <t>914401153045690609</t>
  </si>
  <si>
    <t>广州关西涂料有限公司</t>
  </si>
  <si>
    <t>91440115769539523C</t>
  </si>
  <si>
    <t>广钢气体（广州）有限公司</t>
  </si>
  <si>
    <t>9144011576404285XA</t>
  </si>
  <si>
    <t>广州大峰精密工业有限公司</t>
  </si>
  <si>
    <t>91440115775674078B</t>
  </si>
  <si>
    <t>住江互太(广州)汽车纺织产品有限公司</t>
  </si>
  <si>
    <t>9144010177836899X8</t>
  </si>
  <si>
    <t>专题</t>
  </si>
  <si>
    <t>政策依据</t>
  </si>
  <si>
    <t>(全部)</t>
  </si>
  <si>
    <t>求和项:奖励（万元）</t>
  </si>
  <si>
    <t>列标签</t>
  </si>
  <si>
    <t>行标签</t>
  </si>
  <si>
    <t>2017年度</t>
  </si>
  <si>
    <t>2018年度</t>
  </si>
  <si>
    <t>总计</t>
  </si>
  <si>
    <t>昶联金属材料应用制品(广州)有限公司</t>
  </si>
  <si>
    <t>自动化金属材料加工厂线的技术改造项目</t>
  </si>
  <si>
    <t>AUDI产线和智能化技术改造项目</t>
  </si>
  <si>
    <t>新增激光拼焊技术改造项目</t>
  </si>
  <si>
    <t>汽车新型构件精密压铸生产线技术改造项目</t>
  </si>
  <si>
    <t>锂离子电池转型技术改造项目</t>
  </si>
  <si>
    <t>锂离子电池转型升级技术改造项目</t>
  </si>
  <si>
    <t>圆柱形钢壳锂电池自动化生产线技术改造项目</t>
  </si>
  <si>
    <t>广州海科电子科技有限公司</t>
  </si>
  <si>
    <t>空气净化器产品生产线技术改造项目</t>
  </si>
  <si>
    <t>汽车部件数字化智能制造生产线升级技术改造（二期）技术改造项目</t>
  </si>
  <si>
    <t>汽车发动机排放净化控制装置数字化智能制造研发生产设备升级技术改造项目</t>
  </si>
  <si>
    <t>附件1</t>
  </si>
  <si>
    <t>先进制造业政策兑现（2020年第一批）申报企业2016年税收留成情况表</t>
  </si>
  <si>
    <t>单位：万元</t>
  </si>
  <si>
    <t>社会信用代码(纳税人识别号)</t>
  </si>
  <si>
    <t>纳税人名称</t>
  </si>
  <si>
    <t>税收合计</t>
  </si>
  <si>
    <t>企业所得税</t>
  </si>
  <si>
    <t>企业所得税区级留成</t>
  </si>
  <si>
    <t>营业税</t>
  </si>
  <si>
    <t>营业税区级留成</t>
  </si>
  <si>
    <t>增值税</t>
  </si>
  <si>
    <t>增值税区级留成</t>
  </si>
  <si>
    <t>税收留成（不含个税）</t>
  </si>
  <si>
    <t>企业迁移上划额</t>
  </si>
  <si>
    <t>税收合计校核</t>
  </si>
  <si>
    <t>区级留成校核</t>
  </si>
  <si>
    <t>其中：营改增之前，2016.1.1-2016.4.30</t>
  </si>
  <si>
    <t>中央</t>
  </si>
  <si>
    <t>省</t>
  </si>
  <si>
    <t>市</t>
  </si>
  <si>
    <t>区</t>
  </si>
  <si>
    <t>省市区三级合计</t>
  </si>
  <si>
    <t>区留成合计</t>
  </si>
  <si>
    <t>艾利（广州）包装系统产品有限公司</t>
  </si>
  <si>
    <t>91440115791036885U</t>
  </si>
  <si>
    <t>广东晶科电子股份有限公司</t>
  </si>
  <si>
    <t>备注：税收数据以税务局提供的数据为准，入库日期分别为2016年1月1日-2016年12月31日和2016年1月1日-2016年4月30日，所有税种均不包含代扣代缴税款，其中增值税部分不包含出口货物退增值税和改增增值税出口退税。</t>
  </si>
  <si>
    <t>先进制造业政策兑现（2020年第一批）申报企业2017年税收留成情况表</t>
  </si>
  <si>
    <t xml:space="preserve">备注：税收数据以税务局提供的数据为准，入库日期为2017年1月1日-2017年12月31日，所有税种均不包含代扣代缴税款，其中增值税部分不包含出口货物退增值税和改增增值税出口退税。
</t>
  </si>
  <si>
    <t>附件3</t>
  </si>
  <si>
    <t>先进制造业政策兑现（2020年第一批）申报企业2018年税收留成情况表</t>
  </si>
  <si>
    <t>车船税</t>
  </si>
  <si>
    <t>车辆购置税</t>
  </si>
  <si>
    <t>城市维护建设税</t>
  </si>
  <si>
    <t>城镇土地使用税</t>
  </si>
  <si>
    <t>房产税</t>
  </si>
  <si>
    <t>环境保护税</t>
  </si>
  <si>
    <t>消费税</t>
  </si>
  <si>
    <t>印花税</t>
  </si>
  <si>
    <t>税收核查情况（企业所得税、增值税、营业税）</t>
  </si>
  <si>
    <t>区留成税收核查情况（企业所得税、增值税、营业税）</t>
  </si>
  <si>
    <t>东方电气(广州)重型机器有限公司</t>
  </si>
  <si>
    <t>广东井和精密机械加工有限公司</t>
  </si>
  <si>
    <t>麦德美(番禺)精细化工有限公司</t>
  </si>
  <si>
    <t>三菱重工东方燃气轮机（广州）有限公司</t>
  </si>
  <si>
    <t>备注：税收数据以税务局提供的数据为准，入库日期为2018年1月1日-2018年12月31日，所有税种均不包含代扣代缴和代收代缴税款，其中增值税部分不包含出口货物退增值税和改增增值税出口退税。</t>
  </si>
  <si>
    <t>附件4</t>
  </si>
  <si>
    <t>先进制造业政策兑现（2020年第一批）申报企业2019年税收留成情况表</t>
  </si>
  <si>
    <t>土地增值税</t>
  </si>
  <si>
    <t>洛德加印刷（广州）有限公司</t>
  </si>
  <si>
    <t xml:space="preserve">备注：税收数据以税务局提供的数据为准，入库日期为2019年1月1日-2019年12月31日，所有税种均不包含代扣代缴和代收代缴税款，其中增值税部分不包含出口货物退增值税和改增增值税出口退税。
</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</si>
</sst>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Red]\(0\)"/>
    <numFmt numFmtId="177" formatCode="[$-F800]dddd\,\ mmmm\ dd\,\ yyyy"/>
  </numFmts>
  <fonts count="68">
    <font>
      <sz val="11"/>
      <color theme="1"/>
      <name val="宋体"/>
      <charset val="134"/>
      <scheme val="minor"/>
    </font>
    <font>
      <sz val="11"/>
      <color theme="1"/>
      <name val="仿宋_GB2312"/>
      <charset val="134"/>
    </font>
    <font>
      <sz val="10"/>
      <color theme="1"/>
      <name val="仿宋_GB2312"/>
      <charset val="134"/>
    </font>
    <font>
      <b/>
      <sz val="14"/>
      <color theme="1"/>
      <name val="仿宋_GB2312"/>
      <charset val="134"/>
    </font>
    <font>
      <b/>
      <sz val="11"/>
      <color theme="1"/>
      <name val="仿宋_GB2312"/>
      <charset val="134"/>
    </font>
    <font>
      <b/>
      <sz val="11"/>
      <color indexed="8"/>
      <name val="仿宋_GB2312"/>
      <charset val="134"/>
    </font>
    <font>
      <sz val="10"/>
      <color indexed="8"/>
      <name val="仿宋_GB2312"/>
      <charset val="134"/>
    </font>
    <font>
      <b/>
      <sz val="11"/>
      <name val="仿宋_GB2312"/>
      <charset val="134"/>
    </font>
    <font>
      <b/>
      <sz val="9"/>
      <color theme="1"/>
      <name val="仿宋_GB2312"/>
      <charset val="134"/>
    </font>
    <font>
      <sz val="11"/>
      <color indexed="8"/>
      <name val="仿宋_GB2312"/>
      <charset val="134"/>
    </font>
    <font>
      <b/>
      <sz val="6"/>
      <color theme="1"/>
      <name val="宋体"/>
      <charset val="134"/>
    </font>
    <font>
      <sz val="9"/>
      <color theme="1"/>
      <name val="仿宋_GB2312"/>
      <charset val="134"/>
    </font>
    <font>
      <sz val="10"/>
      <name val="仿宋_GB2312"/>
      <charset val="134"/>
    </font>
    <font>
      <b/>
      <sz val="10"/>
      <color theme="1"/>
      <name val="仿宋_GB2312"/>
      <charset val="134"/>
    </font>
    <font>
      <sz val="11"/>
      <name val="仿宋_GB2312"/>
      <charset val="134"/>
    </font>
    <font>
      <b/>
      <sz val="14"/>
      <name val="仿宋_GB2312"/>
      <charset val="134"/>
    </font>
    <font>
      <sz val="11"/>
      <color rgb="FF000000"/>
      <name val="仿宋_GB2312"/>
      <charset val="134"/>
    </font>
    <font>
      <b/>
      <sz val="14"/>
      <color indexed="8"/>
      <name val="仿宋_GB2312"/>
      <charset val="134"/>
    </font>
    <font>
      <sz val="14"/>
      <color indexed="8"/>
      <name val="仿宋_GB2312"/>
      <charset val="134"/>
    </font>
    <font>
      <sz val="12"/>
      <name val="宋体"/>
      <charset val="134"/>
    </font>
    <font>
      <sz val="20"/>
      <color theme="1"/>
      <name val="方正小标宋简体"/>
      <charset val="134"/>
    </font>
    <font>
      <sz val="20"/>
      <color theme="1"/>
      <name val="Times New Roman"/>
      <charset val="134"/>
    </font>
    <font>
      <sz val="11"/>
      <color theme="1"/>
      <name val="Times New Roman"/>
      <charset val="134"/>
    </font>
    <font>
      <sz val="11"/>
      <color theme="1"/>
      <name val="宋体"/>
      <charset val="134"/>
    </font>
    <font>
      <sz val="12"/>
      <color theme="1"/>
      <name val="宋体"/>
      <charset val="134"/>
    </font>
    <font>
      <sz val="12"/>
      <color theme="1"/>
      <name val="宋体"/>
      <charset val="134"/>
      <scheme val="minor"/>
    </font>
    <font>
      <sz val="11"/>
      <name val="Times New Roman"/>
      <charset val="134"/>
    </font>
    <font>
      <sz val="11"/>
      <name val="宋体"/>
      <charset val="134"/>
      <scheme val="minor"/>
    </font>
    <font>
      <sz val="10"/>
      <color theme="1"/>
      <name val="宋体"/>
      <charset val="134"/>
      <scheme val="minor"/>
    </font>
    <font>
      <sz val="10"/>
      <name val="宋体"/>
      <charset val="134"/>
      <scheme val="minor"/>
    </font>
    <font>
      <sz val="11"/>
      <name val="宋体"/>
      <charset val="134"/>
    </font>
    <font>
      <sz val="10.5"/>
      <color theme="1"/>
      <name val="宋体"/>
      <charset val="134"/>
    </font>
    <font>
      <sz val="16"/>
      <color theme="1"/>
      <name val="方正小标宋简体"/>
      <charset val="134"/>
    </font>
    <font>
      <b/>
      <sz val="11"/>
      <color theme="1"/>
      <name val="宋体"/>
      <charset val="134"/>
      <scheme val="minor"/>
    </font>
    <font>
      <sz val="10"/>
      <color rgb="FF333333"/>
      <name val="宋体"/>
      <charset val="134"/>
      <scheme val="minor"/>
    </font>
    <font>
      <sz val="10"/>
      <color indexed="8"/>
      <name val="宋体"/>
      <charset val="134"/>
      <scheme val="minor"/>
    </font>
    <font>
      <sz val="10"/>
      <color rgb="FFFF0000"/>
      <name val="宋体"/>
      <charset val="134"/>
      <scheme val="minor"/>
    </font>
    <font>
      <sz val="10"/>
      <color rgb="FF000000"/>
      <name val="Arial"/>
      <charset val="134"/>
    </font>
    <font>
      <sz val="10.5"/>
      <color rgb="FF000000"/>
      <name val="Times New Roman"/>
      <charset val="134"/>
    </font>
    <font>
      <sz val="10"/>
      <color theme="1"/>
      <name val="宋体"/>
      <charset val="134"/>
    </font>
    <font>
      <sz val="24"/>
      <color theme="1"/>
      <name val="方正小标宋简体"/>
      <charset val="134"/>
    </font>
    <font>
      <b/>
      <sz val="12"/>
      <color theme="1"/>
      <name val="宋体"/>
      <charset val="134"/>
    </font>
    <font>
      <sz val="11"/>
      <color theme="1"/>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sz val="11"/>
      <color indexed="8"/>
      <name val="宋体"/>
      <charset val="134"/>
    </font>
    <font>
      <b/>
      <sz val="11"/>
      <color theme="3"/>
      <name val="宋体"/>
      <charset val="134"/>
      <scheme val="minor"/>
    </font>
    <font>
      <u/>
      <sz val="11"/>
      <color rgb="FF800080"/>
      <name val="宋体"/>
      <charset val="0"/>
      <scheme val="minor"/>
    </font>
    <font>
      <b/>
      <sz val="11"/>
      <color rgb="FFFA7D00"/>
      <name val="宋体"/>
      <charset val="0"/>
      <scheme val="minor"/>
    </font>
    <font>
      <sz val="11"/>
      <color rgb="FF9C000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theme="9" tint="-0.249977111117893"/>
      <name val="仿宋_GB2312"/>
      <charset val="134"/>
    </font>
    <font>
      <sz val="11"/>
      <color rgb="FFFF0000"/>
      <name val="仿宋_GB2312"/>
      <charset val="134"/>
    </font>
    <font>
      <sz val="11"/>
      <color theme="3" tint="0.399853511154515"/>
      <name val="仿宋_GB2312"/>
      <charset val="134"/>
    </font>
    <font>
      <sz val="11"/>
      <color theme="6" tint="-0.249977111117893"/>
      <name val="仿宋_GB2312"/>
      <charset val="134"/>
    </font>
    <font>
      <sz val="11"/>
      <color rgb="FFFF0000"/>
      <name val="宋体"/>
      <charset val="134"/>
      <scheme val="minor"/>
    </font>
    <font>
      <sz val="10.5"/>
      <color theme="1"/>
      <name val="Calibri"/>
      <charset val="134"/>
    </font>
  </fonts>
  <fills count="3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0499893185216834"/>
        <bgColor indexed="64"/>
      </patternFill>
    </fill>
    <fill>
      <patternFill patternType="solid">
        <fgColor theme="9"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5"/>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rgb="FFA5A5A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86">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44" fontId="0" fillId="0" borderId="0" applyFont="0" applyFill="0" applyBorder="0" applyAlignment="0" applyProtection="0">
      <alignment vertical="center"/>
    </xf>
    <xf numFmtId="0" fontId="0" fillId="0" borderId="0">
      <alignment vertical="center"/>
    </xf>
    <xf numFmtId="0" fontId="42" fillId="21" borderId="0" applyNumberFormat="0" applyBorder="0" applyAlignment="0" applyProtection="0">
      <alignment vertical="center"/>
    </xf>
    <xf numFmtId="0" fontId="47" fillId="18" borderId="21" applyNumberFormat="0" applyAlignment="0" applyProtection="0">
      <alignment vertical="center"/>
    </xf>
    <xf numFmtId="41" fontId="0" fillId="0" borderId="0" applyFont="0" applyFill="0" applyBorder="0" applyAlignment="0" applyProtection="0">
      <alignment vertical="center"/>
    </xf>
    <xf numFmtId="0" fontId="42" fillId="10" borderId="0" applyNumberFormat="0" applyBorder="0" applyAlignment="0" applyProtection="0">
      <alignment vertical="center"/>
    </xf>
    <xf numFmtId="0" fontId="55" fillId="25" borderId="0" applyNumberFormat="0" applyBorder="0" applyAlignment="0" applyProtection="0">
      <alignment vertical="center"/>
    </xf>
    <xf numFmtId="43" fontId="0" fillId="0" borderId="0" applyFont="0" applyFill="0" applyBorder="0" applyAlignment="0" applyProtection="0">
      <alignment vertical="center"/>
    </xf>
    <xf numFmtId="0" fontId="43" fillId="36" borderId="0" applyNumberFormat="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9" borderId="18" applyNumberFormat="0" applyFont="0" applyAlignment="0" applyProtection="0">
      <alignment vertical="center"/>
    </xf>
    <xf numFmtId="0" fontId="0" fillId="0" borderId="0">
      <alignment vertical="center"/>
    </xf>
    <xf numFmtId="0" fontId="43" fillId="33" borderId="0" applyNumberFormat="0" applyBorder="0" applyAlignment="0" applyProtection="0">
      <alignment vertical="center"/>
    </xf>
    <xf numFmtId="0" fontId="5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0" borderId="20" applyNumberFormat="0" applyFill="0" applyAlignment="0" applyProtection="0">
      <alignment vertical="center"/>
    </xf>
    <xf numFmtId="0" fontId="58" fillId="0" borderId="20" applyNumberFormat="0" applyFill="0" applyAlignment="0" applyProtection="0">
      <alignment vertical="center"/>
    </xf>
    <xf numFmtId="0" fontId="43" fillId="16" borderId="0" applyNumberFormat="0" applyBorder="0" applyAlignment="0" applyProtection="0">
      <alignment vertical="center"/>
    </xf>
    <xf numFmtId="0" fontId="52" fillId="0" borderId="25" applyNumberFormat="0" applyFill="0" applyAlignment="0" applyProtection="0">
      <alignment vertical="center"/>
    </xf>
    <xf numFmtId="0" fontId="43" fillId="35" borderId="0" applyNumberFormat="0" applyBorder="0" applyAlignment="0" applyProtection="0">
      <alignment vertical="center"/>
    </xf>
    <xf numFmtId="0" fontId="44" fillId="11" borderId="19" applyNumberFormat="0" applyAlignment="0" applyProtection="0">
      <alignment vertical="center"/>
    </xf>
    <xf numFmtId="0" fontId="54" fillId="11" borderId="21" applyNumberFormat="0" applyAlignment="0" applyProtection="0">
      <alignment vertical="center"/>
    </xf>
    <xf numFmtId="0" fontId="57" fillId="29" borderId="23" applyNumberFormat="0" applyAlignment="0" applyProtection="0">
      <alignment vertical="center"/>
    </xf>
    <xf numFmtId="0" fontId="43" fillId="19" borderId="0" applyNumberFormat="0" applyBorder="0" applyAlignment="0" applyProtection="0">
      <alignment vertical="center"/>
    </xf>
    <xf numFmtId="0" fontId="0" fillId="0" borderId="0">
      <alignment vertical="center"/>
    </xf>
    <xf numFmtId="0" fontId="42" fillId="27" borderId="0" applyNumberFormat="0" applyBorder="0" applyAlignment="0" applyProtection="0">
      <alignment vertical="center"/>
    </xf>
    <xf numFmtId="0" fontId="50" fillId="0" borderId="22" applyNumberFormat="0" applyFill="0" applyAlignment="0" applyProtection="0">
      <alignment vertical="center"/>
    </xf>
    <xf numFmtId="0" fontId="59" fillId="0" borderId="24" applyNumberFormat="0" applyFill="0" applyAlignment="0" applyProtection="0">
      <alignment vertical="center"/>
    </xf>
    <xf numFmtId="0" fontId="49" fillId="20" borderId="0" applyNumberFormat="0" applyBorder="0" applyAlignment="0" applyProtection="0">
      <alignment vertical="center"/>
    </xf>
    <xf numFmtId="0" fontId="46" fillId="14" borderId="0" applyNumberFormat="0" applyBorder="0" applyAlignment="0" applyProtection="0">
      <alignment vertical="center"/>
    </xf>
    <xf numFmtId="0" fontId="43" fillId="34" borderId="0" applyNumberFormat="0" applyBorder="0" applyAlignment="0" applyProtection="0">
      <alignment vertical="center"/>
    </xf>
    <xf numFmtId="0" fontId="0" fillId="0" borderId="0">
      <alignment vertical="center"/>
    </xf>
    <xf numFmtId="0" fontId="42" fillId="32" borderId="0" applyNumberFormat="0" applyBorder="0" applyAlignment="0" applyProtection="0">
      <alignment vertical="center"/>
    </xf>
    <xf numFmtId="0" fontId="0" fillId="0" borderId="0">
      <alignment vertical="center"/>
    </xf>
    <xf numFmtId="0" fontId="42" fillId="8" borderId="0" applyNumberFormat="0" applyBorder="0" applyAlignment="0" applyProtection="0">
      <alignment vertical="center"/>
    </xf>
    <xf numFmtId="0" fontId="42" fillId="17" borderId="0" applyNumberFormat="0" applyBorder="0" applyAlignment="0" applyProtection="0">
      <alignment vertical="center"/>
    </xf>
    <xf numFmtId="0" fontId="0" fillId="0" borderId="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28" borderId="0" applyNumberFormat="0" applyBorder="0" applyAlignment="0" applyProtection="0">
      <alignment vertical="center"/>
    </xf>
    <xf numFmtId="0" fontId="0" fillId="0" borderId="0">
      <alignment vertical="center"/>
    </xf>
    <xf numFmtId="0" fontId="19" fillId="0" borderId="0"/>
    <xf numFmtId="0" fontId="43" fillId="30" borderId="0" applyNumberFormat="0" applyBorder="0" applyAlignment="0" applyProtection="0">
      <alignment vertical="center"/>
    </xf>
    <xf numFmtId="0" fontId="0" fillId="0" borderId="0">
      <alignment vertical="center"/>
    </xf>
    <xf numFmtId="0" fontId="42" fillId="31" borderId="0" applyNumberFormat="0" applyBorder="0" applyAlignment="0" applyProtection="0">
      <alignment vertical="center"/>
    </xf>
    <xf numFmtId="0" fontId="42" fillId="24" borderId="0" applyNumberFormat="0" applyBorder="0" applyAlignment="0" applyProtection="0">
      <alignment vertical="center"/>
    </xf>
    <xf numFmtId="0" fontId="43" fillId="23" borderId="0" applyNumberFormat="0" applyBorder="0" applyAlignment="0" applyProtection="0">
      <alignment vertical="center"/>
    </xf>
    <xf numFmtId="0" fontId="0" fillId="0" borderId="0">
      <alignment vertical="center"/>
    </xf>
    <xf numFmtId="0" fontId="42" fillId="22" borderId="0" applyNumberFormat="0" applyBorder="0" applyAlignment="0" applyProtection="0">
      <alignment vertical="center"/>
    </xf>
    <xf numFmtId="0" fontId="43" fillId="26" borderId="0" applyNumberFormat="0" applyBorder="0" applyAlignment="0" applyProtection="0">
      <alignment vertical="center"/>
    </xf>
    <xf numFmtId="0" fontId="43" fillId="7" borderId="0" applyNumberFormat="0" applyBorder="0" applyAlignment="0" applyProtection="0">
      <alignment vertical="center"/>
    </xf>
    <xf numFmtId="0" fontId="42" fillId="6" borderId="0" applyNumberFormat="0" applyBorder="0" applyAlignment="0" applyProtection="0">
      <alignment vertical="center"/>
    </xf>
    <xf numFmtId="0" fontId="43"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51"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7"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pplyProtection="0"/>
    <xf numFmtId="0" fontId="19" fillId="0" borderId="0" applyProtection="0"/>
  </cellStyleXfs>
  <cellXfs count="28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41" fontId="1" fillId="0" borderId="0"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 fillId="0" borderId="1" xfId="0" applyFont="1" applyFill="1" applyBorder="1" applyAlignment="1">
      <alignment horizontal="right" vertical="center"/>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0" applyNumberFormat="1" applyFont="1" applyFill="1" applyBorder="1" applyAlignment="1">
      <alignment horizontal="center" vertical="center"/>
    </xf>
    <xf numFmtId="43" fontId="2"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41" fontId="3" fillId="0" borderId="1" xfId="0" applyNumberFormat="1" applyFont="1" applyFill="1" applyBorder="1" applyAlignment="1">
      <alignment horizontal="center" vertical="center"/>
    </xf>
    <xf numFmtId="41" fontId="1" fillId="0" borderId="1" xfId="0" applyNumberFormat="1" applyFont="1" applyFill="1" applyBorder="1" applyAlignment="1">
      <alignment horizontal="right" vertical="center"/>
    </xf>
    <xf numFmtId="176" fontId="7" fillId="0" borderId="1" xfId="84" applyNumberFormat="1" applyFont="1" applyFill="1" applyBorder="1" applyAlignment="1">
      <alignment horizontal="center" vertical="center" wrapText="1" shrinkToFit="1"/>
    </xf>
    <xf numFmtId="41"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3" fontId="2" fillId="0" borderId="1" xfId="0" applyNumberFormat="1" applyFont="1" applyFill="1" applyBorder="1" applyAlignment="1">
      <alignment vertical="center"/>
    </xf>
    <xf numFmtId="41" fontId="2" fillId="0" borderId="1" xfId="0" applyNumberFormat="1" applyFont="1" applyFill="1" applyBorder="1" applyAlignment="1">
      <alignment vertical="center"/>
    </xf>
    <xf numFmtId="43" fontId="2" fillId="0" borderId="0" xfId="0" applyNumberFormat="1" applyFont="1" applyFill="1" applyBorder="1" applyAlignment="1">
      <alignment vertical="center"/>
    </xf>
    <xf numFmtId="0" fontId="10" fillId="2" borderId="1" xfId="0" applyFont="1" applyFill="1" applyBorder="1" applyAlignment="1">
      <alignment vertical="center" wrapText="1"/>
    </xf>
    <xf numFmtId="43" fontId="11" fillId="0" borderId="0" xfId="0" applyNumberFormat="1" applyFont="1" applyFill="1" applyBorder="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0" xfId="0" applyFont="1" applyFill="1" applyAlignment="1">
      <alignment horizontal="left" vertical="center" wrapText="1"/>
    </xf>
    <xf numFmtId="41" fontId="1" fillId="0" borderId="0" xfId="0" applyNumberFormat="1" applyFont="1" applyFill="1" applyAlignment="1">
      <alignment horizontal="left" vertical="center" wrapText="1"/>
    </xf>
    <xf numFmtId="0" fontId="2" fillId="0" borderId="0" xfId="61" applyFont="1" applyFill="1" applyBorder="1" applyAlignment="1">
      <alignment vertical="center"/>
    </xf>
    <xf numFmtId="0" fontId="1" fillId="0" borderId="0" xfId="61" applyFont="1" applyFill="1" applyBorder="1" applyAlignment="1">
      <alignment vertical="center"/>
    </xf>
    <xf numFmtId="0" fontId="1" fillId="0" borderId="0" xfId="61" applyFont="1" applyFill="1" applyBorder="1" applyAlignment="1">
      <alignment horizontal="left" vertical="center" wrapText="1"/>
    </xf>
    <xf numFmtId="0" fontId="3" fillId="0" borderId="1" xfId="61" applyFont="1" applyFill="1" applyBorder="1" applyAlignment="1">
      <alignment horizontal="center" vertical="center"/>
    </xf>
    <xf numFmtId="0" fontId="3" fillId="0" borderId="1" xfId="61" applyFont="1" applyFill="1" applyBorder="1" applyAlignment="1">
      <alignment horizontal="left" vertical="center" wrapText="1"/>
    </xf>
    <xf numFmtId="0" fontId="1" fillId="0" borderId="1" xfId="61" applyFont="1" applyFill="1" applyBorder="1" applyAlignment="1">
      <alignment horizontal="right" vertical="center"/>
    </xf>
    <xf numFmtId="0" fontId="1" fillId="0" borderId="1" xfId="61" applyFont="1" applyFill="1" applyBorder="1" applyAlignment="1">
      <alignment horizontal="left" vertical="center" wrapText="1"/>
    </xf>
    <xf numFmtId="0" fontId="4" fillId="0" borderId="1" xfId="61" applyFont="1" applyFill="1" applyBorder="1" applyAlignment="1">
      <alignment horizontal="center" vertical="center" wrapText="1"/>
    </xf>
    <xf numFmtId="0" fontId="5" fillId="0" borderId="1" xfId="61" applyFont="1" applyFill="1" applyBorder="1" applyAlignment="1">
      <alignment horizontal="center" vertical="center" wrapText="1"/>
    </xf>
    <xf numFmtId="0" fontId="5" fillId="0" borderId="1" xfId="61" applyFont="1" applyFill="1" applyBorder="1" applyAlignment="1">
      <alignment horizontal="left" vertical="center" wrapText="1"/>
    </xf>
    <xf numFmtId="0" fontId="5" fillId="0" borderId="2" xfId="61" applyFont="1" applyFill="1" applyBorder="1" applyAlignment="1">
      <alignment horizontal="center" vertical="center" wrapText="1"/>
    </xf>
    <xf numFmtId="0" fontId="5" fillId="0" borderId="3" xfId="61" applyFont="1" applyFill="1" applyBorder="1" applyAlignment="1">
      <alignment horizontal="center" vertical="center" wrapText="1"/>
    </xf>
    <xf numFmtId="0" fontId="2" fillId="0" borderId="1" xfId="61" applyFont="1" applyFill="1" applyBorder="1" applyAlignment="1">
      <alignment horizontal="center" vertical="center"/>
    </xf>
    <xf numFmtId="0" fontId="6" fillId="0" borderId="1" xfId="61" applyFont="1" applyFill="1" applyBorder="1" applyAlignment="1">
      <alignment horizontal="center" vertical="center"/>
    </xf>
    <xf numFmtId="0" fontId="6" fillId="0" borderId="1" xfId="61" applyFont="1" applyFill="1" applyBorder="1" applyAlignment="1">
      <alignment horizontal="left" vertical="center" wrapText="1"/>
    </xf>
    <xf numFmtId="43" fontId="6" fillId="0" borderId="1" xfId="61" applyNumberFormat="1" applyFont="1" applyFill="1" applyBorder="1" applyAlignment="1">
      <alignment horizontal="center" vertical="center"/>
    </xf>
    <xf numFmtId="43" fontId="2" fillId="0" borderId="1" xfId="61" applyNumberFormat="1" applyFont="1" applyFill="1" applyBorder="1" applyAlignment="1">
      <alignment horizontal="center" vertical="center"/>
    </xf>
    <xf numFmtId="0" fontId="7" fillId="0" borderId="1" xfId="64"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wrapText="1"/>
    </xf>
    <xf numFmtId="176" fontId="7" fillId="0" borderId="1" xfId="85" applyNumberFormat="1" applyFont="1" applyFill="1" applyBorder="1" applyAlignment="1">
      <alignment horizontal="center" vertical="center" wrapText="1" shrinkToFit="1"/>
    </xf>
    <xf numFmtId="0" fontId="13" fillId="0" borderId="1" xfId="61" applyFont="1" applyFill="1" applyBorder="1" applyAlignment="1">
      <alignment horizontal="center" vertical="center" wrapText="1"/>
    </xf>
    <xf numFmtId="0" fontId="9" fillId="0" borderId="0" xfId="61" applyFont="1" applyFill="1" applyAlignment="1">
      <alignment horizontal="center" vertical="center" wrapText="1"/>
    </xf>
    <xf numFmtId="0" fontId="5" fillId="0" borderId="1" xfId="61" applyNumberFormat="1" applyFont="1" applyFill="1" applyBorder="1" applyAlignment="1">
      <alignment horizontal="center" vertical="center" wrapText="1"/>
    </xf>
    <xf numFmtId="43" fontId="2" fillId="0" borderId="1" xfId="61" applyNumberFormat="1" applyFont="1" applyFill="1" applyBorder="1" applyAlignment="1">
      <alignment vertical="center"/>
    </xf>
    <xf numFmtId="43" fontId="2" fillId="0" borderId="0" xfId="61" applyNumberFormat="1" applyFont="1" applyFill="1" applyBorder="1" applyAlignment="1">
      <alignment vertical="center"/>
    </xf>
    <xf numFmtId="41" fontId="2" fillId="0" borderId="1" xfId="61" applyNumberFormat="1" applyFont="1" applyFill="1" applyBorder="1" applyAlignment="1">
      <alignment vertical="center"/>
    </xf>
    <xf numFmtId="0" fontId="12" fillId="0" borderId="1" xfId="61" applyFont="1" applyFill="1" applyBorder="1" applyAlignment="1">
      <alignment horizontal="center" vertical="center" wrapText="1"/>
    </xf>
    <xf numFmtId="0" fontId="12" fillId="0" borderId="1" xfId="61" applyFont="1" applyFill="1" applyBorder="1" applyAlignment="1">
      <alignment horizontal="left" vertical="center" wrapText="1"/>
    </xf>
    <xf numFmtId="0" fontId="2" fillId="0" borderId="1" xfId="61" applyFont="1" applyFill="1" applyBorder="1" applyAlignment="1">
      <alignment horizontal="center" vertical="center" wrapText="1"/>
    </xf>
    <xf numFmtId="0" fontId="2" fillId="0" borderId="1" xfId="61" applyFont="1" applyFill="1" applyBorder="1" applyAlignment="1">
      <alignment horizontal="left" vertical="center" wrapText="1"/>
    </xf>
    <xf numFmtId="0" fontId="1" fillId="0" borderId="0" xfId="61" applyFont="1" applyFill="1" applyAlignment="1">
      <alignment horizontal="left" vertical="center" wrapText="1"/>
    </xf>
    <xf numFmtId="0" fontId="14" fillId="0" borderId="0" xfId="61" applyFont="1" applyFill="1" applyBorder="1" applyAlignment="1"/>
    <xf numFmtId="0" fontId="14" fillId="0" borderId="0" xfId="61" applyFont="1" applyFill="1" applyBorder="1" applyAlignment="1">
      <alignment wrapText="1"/>
    </xf>
    <xf numFmtId="0" fontId="14" fillId="0" borderId="0" xfId="61" applyFont="1" applyFill="1" applyAlignment="1">
      <alignment wrapText="1"/>
    </xf>
    <xf numFmtId="0" fontId="1" fillId="0" borderId="0" xfId="61" applyFont="1" applyFill="1" applyBorder="1" applyAlignment="1">
      <alignment vertical="center" wrapText="1"/>
    </xf>
    <xf numFmtId="0" fontId="1" fillId="0" borderId="0" xfId="61" applyFont="1" applyFill="1" applyBorder="1" applyAlignment="1">
      <alignment horizontal="center" vertical="center"/>
    </xf>
    <xf numFmtId="41" fontId="1" fillId="0" borderId="0" xfId="61" applyNumberFormat="1" applyFont="1" applyFill="1" applyBorder="1" applyAlignment="1">
      <alignment vertical="center"/>
    </xf>
    <xf numFmtId="0" fontId="15" fillId="0" borderId="1" xfId="64" applyFont="1" applyFill="1" applyBorder="1" applyAlignment="1">
      <alignment horizontal="center" vertical="center" wrapText="1"/>
    </xf>
    <xf numFmtId="0" fontId="14" fillId="0" borderId="1" xfId="64" applyFont="1" applyFill="1" applyBorder="1" applyAlignment="1">
      <alignment horizontal="right" vertical="center"/>
    </xf>
    <xf numFmtId="0" fontId="7" fillId="0" borderId="2" xfId="64" applyFont="1" applyFill="1" applyBorder="1" applyAlignment="1" applyProtection="1">
      <alignment horizontal="center" vertical="center" wrapText="1"/>
    </xf>
    <xf numFmtId="0" fontId="7" fillId="0" borderId="3" xfId="64" applyFont="1" applyFill="1" applyBorder="1" applyAlignment="1" applyProtection="1">
      <alignment horizontal="center" vertical="center" wrapText="1"/>
    </xf>
    <xf numFmtId="0" fontId="1" fillId="0" borderId="1" xfId="61" applyFont="1" applyFill="1" applyBorder="1" applyAlignment="1">
      <alignment horizontal="center" vertical="center"/>
    </xf>
    <xf numFmtId="0" fontId="14" fillId="0" borderId="1" xfId="61" applyFont="1" applyFill="1" applyBorder="1" applyAlignment="1">
      <alignment horizontal="center" vertical="center" wrapText="1"/>
    </xf>
    <xf numFmtId="43" fontId="1" fillId="0" borderId="1" xfId="61" applyNumberFormat="1" applyFont="1" applyFill="1" applyBorder="1" applyAlignment="1">
      <alignment horizontal="center" vertical="center"/>
    </xf>
    <xf numFmtId="0" fontId="16" fillId="0" borderId="1" xfId="61" applyFont="1" applyFill="1" applyBorder="1" applyAlignment="1">
      <alignment horizontal="center" vertical="center" wrapText="1"/>
    </xf>
    <xf numFmtId="49" fontId="14" fillId="0" borderId="1" xfId="61" applyNumberFormat="1" applyFont="1" applyFill="1" applyBorder="1" applyAlignment="1">
      <alignment horizontal="center" vertical="center" wrapText="1"/>
    </xf>
    <xf numFmtId="41" fontId="15" fillId="0" borderId="1" xfId="64" applyNumberFormat="1" applyFont="1" applyFill="1" applyBorder="1" applyAlignment="1">
      <alignment horizontal="center" vertical="center" wrapText="1"/>
    </xf>
    <xf numFmtId="41" fontId="14" fillId="0" borderId="1" xfId="64" applyNumberFormat="1" applyFont="1" applyFill="1" applyBorder="1" applyAlignment="1">
      <alignment horizontal="right" vertical="center"/>
    </xf>
    <xf numFmtId="176" fontId="7" fillId="0" borderId="1" xfId="85" applyNumberFormat="1" applyFont="1" applyFill="1" applyBorder="1" applyAlignment="1">
      <alignment horizontal="center" vertical="center" shrinkToFit="1"/>
    </xf>
    <xf numFmtId="41" fontId="4" fillId="0" borderId="1" xfId="61" applyNumberFormat="1" applyFont="1" applyFill="1" applyBorder="1" applyAlignment="1">
      <alignment horizontal="center" vertical="center" wrapText="1"/>
    </xf>
    <xf numFmtId="0" fontId="5" fillId="0" borderId="1" xfId="61" applyNumberFormat="1" applyFont="1" applyFill="1" applyBorder="1" applyAlignment="1">
      <alignment horizontal="center" vertical="center"/>
    </xf>
    <xf numFmtId="43" fontId="1" fillId="0" borderId="1" xfId="61" applyNumberFormat="1" applyFont="1" applyFill="1" applyBorder="1" applyAlignment="1">
      <alignment horizontal="right" vertical="center"/>
    </xf>
    <xf numFmtId="43" fontId="1" fillId="0" borderId="1" xfId="61" applyNumberFormat="1" applyFont="1" applyFill="1" applyBorder="1" applyAlignment="1">
      <alignment vertical="center"/>
    </xf>
    <xf numFmtId="41" fontId="1" fillId="0" borderId="1" xfId="61" applyNumberFormat="1" applyFont="1" applyFill="1" applyBorder="1" applyAlignment="1">
      <alignment vertical="center"/>
    </xf>
    <xf numFmtId="41" fontId="1" fillId="0" borderId="0" xfId="61" applyNumberFormat="1" applyFont="1" applyFill="1" applyAlignment="1">
      <alignment horizontal="left" vertical="center" wrapText="1"/>
    </xf>
    <xf numFmtId="0" fontId="14" fillId="0" borderId="0" xfId="64" applyFont="1" applyFill="1"/>
    <xf numFmtId="0" fontId="14" fillId="0" borderId="0" xfId="64" applyFont="1" applyFill="1" applyAlignment="1">
      <alignment wrapText="1"/>
    </xf>
    <xf numFmtId="0" fontId="9" fillId="0" borderId="0" xfId="61" applyFont="1" applyFill="1" applyAlignment="1">
      <alignment vertical="center"/>
    </xf>
    <xf numFmtId="43" fontId="1" fillId="0" borderId="0" xfId="61" applyNumberFormat="1" applyFont="1" applyFill="1" applyBorder="1" applyAlignment="1">
      <alignment vertical="center"/>
    </xf>
    <xf numFmtId="0" fontId="9" fillId="0" borderId="0" xfId="61" applyFont="1" applyFill="1" applyAlignment="1">
      <alignment vertical="center" wrapText="1"/>
    </xf>
    <xf numFmtId="0" fontId="17" fillId="0" borderId="1" xfId="61" applyFont="1" applyFill="1" applyBorder="1" applyAlignment="1">
      <alignment horizontal="center" vertical="center"/>
    </xf>
    <xf numFmtId="0" fontId="18" fillId="0" borderId="1" xfId="61" applyFont="1" applyFill="1" applyBorder="1" applyAlignment="1">
      <alignment horizontal="center" vertical="center"/>
    </xf>
    <xf numFmtId="0" fontId="17" fillId="0" borderId="1" xfId="61" applyFont="1" applyFill="1" applyBorder="1" applyAlignment="1">
      <alignment horizontal="center" vertical="center" wrapText="1"/>
    </xf>
    <xf numFmtId="0" fontId="9" fillId="0" borderId="1" xfId="61" applyFont="1" applyFill="1" applyBorder="1" applyAlignment="1">
      <alignment horizontal="right" vertical="center"/>
    </xf>
    <xf numFmtId="0" fontId="9" fillId="0" borderId="1" xfId="61" applyFont="1" applyFill="1" applyBorder="1" applyAlignment="1">
      <alignment horizontal="right" vertical="center" wrapText="1"/>
    </xf>
    <xf numFmtId="0" fontId="9" fillId="0" borderId="1" xfId="61" applyFont="1" applyFill="1" applyBorder="1" applyAlignment="1">
      <alignment horizontal="center" vertical="center" wrapText="1"/>
    </xf>
    <xf numFmtId="0" fontId="5" fillId="0" borderId="1" xfId="61" applyFont="1" applyFill="1" applyBorder="1" applyAlignment="1">
      <alignment horizontal="center" vertical="center"/>
    </xf>
    <xf numFmtId="0" fontId="5" fillId="2" borderId="1" xfId="61" applyFont="1" applyFill="1" applyBorder="1" applyAlignment="1">
      <alignment horizontal="center" vertical="center"/>
    </xf>
    <xf numFmtId="0" fontId="5" fillId="3" borderId="2" xfId="61" applyFont="1" applyFill="1" applyBorder="1" applyAlignment="1">
      <alignment horizontal="center" vertical="center" wrapText="1"/>
    </xf>
    <xf numFmtId="0" fontId="5" fillId="3" borderId="3" xfId="61" applyFont="1" applyFill="1" applyBorder="1" applyAlignment="1">
      <alignment horizontal="center" vertical="center" wrapText="1"/>
    </xf>
    <xf numFmtId="0" fontId="5" fillId="0" borderId="1" xfId="61" applyFont="1" applyFill="1" applyBorder="1" applyAlignment="1">
      <alignment vertical="center"/>
    </xf>
    <xf numFmtId="0" fontId="9" fillId="0" borderId="1" xfId="61" applyFont="1" applyFill="1" applyBorder="1" applyAlignment="1">
      <alignment vertical="center" wrapText="1"/>
    </xf>
    <xf numFmtId="0" fontId="9" fillId="0" borderId="1" xfId="61" applyFont="1" applyFill="1" applyBorder="1" applyAlignment="1">
      <alignment horizontal="center" vertical="center"/>
    </xf>
    <xf numFmtId="43" fontId="9" fillId="0" borderId="1" xfId="61" applyNumberFormat="1" applyFont="1" applyFill="1" applyBorder="1" applyAlignment="1">
      <alignment vertical="center"/>
    </xf>
    <xf numFmtId="43" fontId="9" fillId="0" borderId="1" xfId="61" applyNumberFormat="1" applyFont="1" applyFill="1" applyBorder="1" applyAlignment="1">
      <alignment horizontal="center" vertical="center"/>
    </xf>
    <xf numFmtId="0" fontId="14" fillId="0" borderId="1" xfId="61" applyFont="1" applyFill="1" applyBorder="1" applyAlignment="1">
      <alignment horizontal="left" vertical="center" wrapText="1"/>
    </xf>
    <xf numFmtId="0" fontId="9" fillId="0" borderId="0" xfId="61" applyFont="1" applyFill="1" applyAlignment="1">
      <alignment horizontal="left" vertical="center" wrapText="1"/>
    </xf>
    <xf numFmtId="0" fontId="5" fillId="2" borderId="0" xfId="61" applyFont="1" applyFill="1" applyAlignment="1">
      <alignment horizontal="center" vertical="center" wrapText="1"/>
    </xf>
    <xf numFmtId="0" fontId="9" fillId="0" borderId="1" xfId="61" applyFont="1" applyFill="1" applyBorder="1" applyAlignment="1">
      <alignment vertical="center"/>
    </xf>
    <xf numFmtId="43" fontId="9" fillId="0" borderId="0" xfId="61" applyNumberFormat="1" applyFont="1" applyFill="1" applyAlignment="1">
      <alignment vertical="center"/>
    </xf>
    <xf numFmtId="0" fontId="0" fillId="0" borderId="0" xfId="0" applyAlignment="1">
      <alignment horizontal="left" vertical="center"/>
    </xf>
    <xf numFmtId="0" fontId="0" fillId="0" borderId="0" xfId="0" applyNumberFormat="1">
      <alignment vertical="center"/>
    </xf>
    <xf numFmtId="0" fontId="19" fillId="0" borderId="1" xfId="65" applyNumberFormat="1" applyFont="1" applyFill="1" applyBorder="1" applyAlignment="1" applyProtection="1">
      <alignment horizontal="center" vertical="center" wrapText="1"/>
    </xf>
    <xf numFmtId="0" fontId="0" fillId="0" borderId="0" xfId="0" applyAlignment="1">
      <alignment horizontal="left" vertical="center" indent="1"/>
    </xf>
    <xf numFmtId="0" fontId="0" fillId="0" borderId="0" xfId="0" applyBorder="1">
      <alignment vertical="center"/>
    </xf>
    <xf numFmtId="49" fontId="0" fillId="0" borderId="0" xfId="0" applyNumberFormat="1" applyAlignment="1">
      <alignment vertical="center" wrapText="1"/>
    </xf>
    <xf numFmtId="0" fontId="0" fillId="0" borderId="0" xfId="0" applyAlignment="1">
      <alignment horizontal="left" vertical="center" wrapText="1"/>
    </xf>
    <xf numFmtId="49" fontId="0" fillId="0" borderId="0" xfId="0" applyNumberFormat="1" applyAlignment="1">
      <alignment horizontal="left" vertical="center" wrapText="1"/>
    </xf>
    <xf numFmtId="0" fontId="0" fillId="4" borderId="0" xfId="0" applyFill="1" applyBorder="1">
      <alignment vertical="center"/>
    </xf>
    <xf numFmtId="0" fontId="0" fillId="4" borderId="0" xfId="0" applyFill="1" applyBorder="1" applyAlignment="1">
      <alignment horizontal="left" vertical="center" wrapText="1"/>
    </xf>
    <xf numFmtId="49" fontId="0" fillId="4" borderId="0" xfId="0" applyNumberFormat="1" applyFill="1" applyBorder="1" applyAlignment="1">
      <alignment horizontal="left" vertical="center" wrapText="1"/>
    </xf>
    <xf numFmtId="0" fontId="20"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49" fontId="22"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22" fillId="4" borderId="1" xfId="0" applyFont="1" applyFill="1" applyBorder="1">
      <alignment vertical="center"/>
    </xf>
    <xf numFmtId="0" fontId="19" fillId="4" borderId="1" xfId="70" applyNumberFormat="1" applyFont="1" applyFill="1" applyBorder="1" applyAlignment="1" applyProtection="1">
      <alignment horizontal="center" vertical="center" wrapText="1"/>
    </xf>
    <xf numFmtId="0" fontId="0" fillId="4" borderId="1" xfId="0" applyNumberFormat="1" applyFont="1" applyFill="1" applyBorder="1" applyAlignment="1">
      <alignment horizontal="center" vertical="center" wrapText="1"/>
    </xf>
    <xf numFmtId="0" fontId="0" fillId="4" borderId="1" xfId="0" applyNumberFormat="1" applyFill="1" applyBorder="1" applyAlignment="1">
      <alignment horizontal="center" vertical="center" wrapText="1"/>
    </xf>
    <xf numFmtId="0" fontId="0" fillId="4" borderId="1" xfId="0" applyNumberFormat="1" applyFill="1" applyBorder="1" applyAlignment="1">
      <alignment horizontal="center" vertical="center"/>
    </xf>
    <xf numFmtId="0" fontId="19" fillId="4" borderId="1" xfId="72" applyNumberFormat="1" applyFont="1" applyFill="1" applyBorder="1" applyAlignment="1" applyProtection="1">
      <alignment horizontal="center" vertical="center" wrapText="1"/>
    </xf>
    <xf numFmtId="0" fontId="0" fillId="4" borderId="4" xfId="72" applyFill="1" applyBorder="1" applyAlignment="1">
      <alignment horizontal="center" vertical="center" wrapText="1"/>
    </xf>
    <xf numFmtId="0" fontId="0" fillId="4" borderId="5" xfId="72" applyFill="1" applyBorder="1" applyAlignment="1">
      <alignment horizontal="center" vertical="center" wrapText="1"/>
    </xf>
    <xf numFmtId="0" fontId="22" fillId="4" borderId="2" xfId="0" applyFont="1" applyFill="1" applyBorder="1" applyAlignment="1">
      <alignment horizontal="center" vertical="center"/>
    </xf>
    <xf numFmtId="0" fontId="19" fillId="4" borderId="2" xfId="72" applyNumberFormat="1" applyFont="1" applyFill="1" applyBorder="1" applyAlignment="1" applyProtection="1">
      <alignment horizontal="center" vertical="center" wrapText="1"/>
    </xf>
    <xf numFmtId="0" fontId="22" fillId="4" borderId="6" xfId="0" applyFont="1" applyFill="1" applyBorder="1" applyAlignment="1">
      <alignment horizontal="center" vertical="center"/>
    </xf>
    <xf numFmtId="0" fontId="19" fillId="4" borderId="6" xfId="72" applyNumberFormat="1" applyFont="1" applyFill="1" applyBorder="1" applyAlignment="1" applyProtection="1">
      <alignment horizontal="center" vertical="center" wrapText="1"/>
    </xf>
    <xf numFmtId="0" fontId="0" fillId="4" borderId="7" xfId="72" applyFill="1" applyBorder="1" applyAlignment="1">
      <alignment horizontal="center" vertical="center" wrapText="1"/>
    </xf>
    <xf numFmtId="0" fontId="0" fillId="4" borderId="0" xfId="72" applyFill="1" applyBorder="1" applyAlignment="1">
      <alignment horizontal="center" vertical="center" wrapText="1"/>
    </xf>
    <xf numFmtId="0" fontId="22" fillId="4" borderId="3" xfId="0" applyFont="1" applyFill="1" applyBorder="1" applyAlignment="1">
      <alignment horizontal="center" vertical="center"/>
    </xf>
    <xf numFmtId="0" fontId="19" fillId="4" borderId="3" xfId="72" applyNumberFormat="1" applyFont="1" applyFill="1" applyBorder="1" applyAlignment="1" applyProtection="1">
      <alignment horizontal="center" vertical="center" wrapText="1"/>
    </xf>
    <xf numFmtId="0" fontId="0" fillId="4" borderId="8" xfId="72" applyFill="1" applyBorder="1" applyAlignment="1">
      <alignment horizontal="center" vertical="center" wrapText="1"/>
    </xf>
    <xf numFmtId="0" fontId="0" fillId="4" borderId="9" xfId="72" applyFill="1" applyBorder="1" applyAlignment="1">
      <alignment horizontal="center" vertical="center" wrapText="1"/>
    </xf>
    <xf numFmtId="49" fontId="19" fillId="4" borderId="2" xfId="72" applyNumberFormat="1" applyFont="1" applyFill="1" applyBorder="1" applyAlignment="1" applyProtection="1">
      <alignment horizontal="center" vertical="center" wrapText="1"/>
    </xf>
    <xf numFmtId="0" fontId="0" fillId="4" borderId="2" xfId="0" applyNumberFormat="1" applyFont="1" applyFill="1" applyBorder="1" applyAlignment="1">
      <alignment horizontal="center" vertical="center" wrapText="1"/>
    </xf>
    <xf numFmtId="0" fontId="0" fillId="4" borderId="2" xfId="0" applyNumberFormat="1" applyFill="1" applyBorder="1" applyAlignment="1">
      <alignment horizontal="center" vertical="center" wrapText="1"/>
    </xf>
    <xf numFmtId="0" fontId="0" fillId="4" borderId="2" xfId="0" applyNumberFormat="1" applyFill="1" applyBorder="1" applyAlignment="1">
      <alignment horizontal="center" vertical="center"/>
    </xf>
    <xf numFmtId="49" fontId="19" fillId="4" borderId="3" xfId="72" applyNumberFormat="1" applyFont="1" applyFill="1" applyBorder="1" applyAlignment="1" applyProtection="1">
      <alignment horizontal="center" vertical="center" wrapText="1"/>
    </xf>
    <xf numFmtId="0" fontId="0" fillId="4" borderId="3" xfId="0" applyNumberFormat="1" applyFont="1" applyFill="1" applyBorder="1" applyAlignment="1">
      <alignment horizontal="center" vertical="center" wrapText="1"/>
    </xf>
    <xf numFmtId="0" fontId="0" fillId="4" borderId="3" xfId="0" applyNumberFormat="1" applyFill="1" applyBorder="1" applyAlignment="1">
      <alignment horizontal="center" vertical="center" wrapText="1"/>
    </xf>
    <xf numFmtId="0" fontId="0" fillId="4" borderId="3" xfId="0" applyNumberFormat="1" applyFill="1" applyBorder="1" applyAlignment="1">
      <alignment horizontal="center" vertical="center"/>
    </xf>
    <xf numFmtId="0" fontId="23" fillId="4" borderId="1" xfId="0" applyFont="1" applyFill="1" applyBorder="1" applyAlignment="1">
      <alignment horizontal="left" vertical="center" wrapText="1"/>
    </xf>
    <xf numFmtId="49" fontId="23" fillId="4" borderId="1" xfId="0" applyNumberFormat="1" applyFont="1" applyFill="1" applyBorder="1" applyAlignment="1">
      <alignment horizontal="left" vertical="center" wrapText="1"/>
    </xf>
    <xf numFmtId="49" fontId="0" fillId="4" borderId="1" xfId="0" applyNumberFormat="1" applyFont="1" applyFill="1" applyBorder="1" applyAlignment="1">
      <alignment horizontal="left"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left" vertical="center" wrapText="1"/>
    </xf>
    <xf numFmtId="0" fontId="25" fillId="0" borderId="1" xfId="61" applyFont="1" applyBorder="1" applyAlignment="1">
      <alignment vertical="center" wrapText="1"/>
    </xf>
    <xf numFmtId="0" fontId="24" fillId="4" borderId="1" xfId="0" applyFont="1" applyFill="1" applyBorder="1" applyAlignment="1">
      <alignment horizontal="center" vertical="center"/>
    </xf>
    <xf numFmtId="0" fontId="26"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26" fillId="4" borderId="1" xfId="0" applyFont="1" applyFill="1" applyBorder="1" applyAlignment="1">
      <alignment vertical="center" wrapText="1"/>
    </xf>
    <xf numFmtId="0" fontId="0" fillId="4" borderId="1" xfId="0" applyNumberFormat="1" applyFill="1" applyBorder="1">
      <alignment vertical="center"/>
    </xf>
    <xf numFmtId="0" fontId="0" fillId="4" borderId="10" xfId="0" applyFont="1" applyFill="1" applyBorder="1" applyAlignment="1">
      <alignment horizontal="center" vertical="center"/>
    </xf>
    <xf numFmtId="0" fontId="0" fillId="4" borderId="11" xfId="0" applyFill="1" applyBorder="1" applyAlignment="1">
      <alignment horizontal="center" vertical="center"/>
    </xf>
    <xf numFmtId="0" fontId="0" fillId="4" borderId="1" xfId="0" applyFill="1" applyBorder="1">
      <alignment vertical="center"/>
    </xf>
    <xf numFmtId="0" fontId="0" fillId="4" borderId="1" xfId="0" applyFill="1" applyBorder="1" applyAlignment="1">
      <alignment vertical="center" wrapText="1"/>
    </xf>
    <xf numFmtId="0" fontId="0" fillId="4" borderId="12" xfId="72" applyFill="1" applyBorder="1" applyAlignment="1">
      <alignment horizontal="center" vertical="center" wrapText="1"/>
    </xf>
    <xf numFmtId="0" fontId="0" fillId="4" borderId="1" xfId="72" applyFill="1" applyBorder="1" applyAlignment="1">
      <alignment vertical="center" wrapText="1"/>
    </xf>
    <xf numFmtId="0" fontId="27" fillId="4" borderId="1" xfId="72" applyFont="1" applyFill="1" applyBorder="1" applyAlignment="1">
      <alignment vertical="center" wrapText="1"/>
    </xf>
    <xf numFmtId="0" fontId="0" fillId="4" borderId="13" xfId="72" applyFill="1" applyBorder="1" applyAlignment="1">
      <alignment horizontal="center" vertical="center" wrapText="1"/>
    </xf>
    <xf numFmtId="0" fontId="0" fillId="4" borderId="14" xfId="72" applyFill="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0" fillId="4" borderId="4" xfId="0" applyFont="1" applyFill="1" applyBorder="1" applyAlignment="1">
      <alignment horizontal="center" vertical="center"/>
    </xf>
    <xf numFmtId="0" fontId="0" fillId="4" borderId="5" xfId="0" applyFill="1" applyBorder="1" applyAlignment="1">
      <alignment horizontal="center" vertical="center"/>
    </xf>
    <xf numFmtId="0" fontId="0" fillId="4"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3" xfId="0" applyBorder="1" applyAlignment="1">
      <alignment vertical="center" wrapText="1"/>
    </xf>
    <xf numFmtId="0" fontId="0" fillId="4" borderId="12" xfId="0" applyFill="1" applyBorder="1" applyAlignment="1">
      <alignment horizontal="center" vertical="center"/>
    </xf>
    <xf numFmtId="0" fontId="0" fillId="5" borderId="0" xfId="0" applyFont="1" applyFill="1" applyBorder="1">
      <alignment vertical="center"/>
    </xf>
    <xf numFmtId="49" fontId="0" fillId="0" borderId="0" xfId="0" applyNumberFormat="1" applyFill="1" applyAlignment="1">
      <alignment horizontal="left" vertical="center" wrapText="1"/>
    </xf>
    <xf numFmtId="0" fontId="0" fillId="0" borderId="0" xfId="0" applyAlignment="1">
      <alignment horizontal="center" vertical="center"/>
    </xf>
    <xf numFmtId="0" fontId="20" fillId="0" borderId="9" xfId="0" applyFont="1" applyBorder="1" applyAlignment="1">
      <alignment horizontal="center" vertical="center"/>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0" fontId="0" fillId="5" borderId="1" xfId="0" applyFont="1" applyFill="1" applyBorder="1" applyAlignment="1">
      <alignment vertical="center" wrapText="1"/>
    </xf>
    <xf numFmtId="0" fontId="28" fillId="0" borderId="1" xfId="0" applyFont="1" applyBorder="1" applyAlignment="1">
      <alignment horizontal="center" vertical="center"/>
    </xf>
    <xf numFmtId="0" fontId="29" fillId="0" borderId="1" xfId="0" applyNumberFormat="1" applyFont="1" applyFill="1" applyBorder="1" applyAlignment="1" applyProtection="1">
      <alignment horizontal="left" vertical="center" wrapText="1"/>
    </xf>
    <xf numFmtId="177" fontId="28" fillId="0" borderId="1" xfId="0" applyNumberFormat="1" applyFont="1" applyBorder="1" applyAlignment="1">
      <alignment horizontal="left" vertical="center"/>
    </xf>
    <xf numFmtId="0" fontId="28" fillId="0" borderId="1" xfId="0" applyFont="1" applyBorder="1" applyAlignment="1">
      <alignment vertical="center" wrapText="1"/>
    </xf>
    <xf numFmtId="0" fontId="28" fillId="0" borderId="1" xfId="0" applyFont="1" applyBorder="1" applyAlignment="1">
      <alignment horizontal="center" vertical="center" wrapText="1"/>
    </xf>
    <xf numFmtId="0" fontId="27" fillId="5" borderId="1" xfId="0" applyFont="1" applyFill="1" applyBorder="1" applyAlignment="1">
      <alignment horizontal="center" vertical="center" wrapText="1"/>
    </xf>
    <xf numFmtId="0" fontId="28" fillId="0" borderId="1" xfId="0" applyFont="1" applyBorder="1" applyAlignment="1">
      <alignment vertical="center"/>
    </xf>
    <xf numFmtId="0" fontId="28" fillId="0" borderId="1" xfId="0" applyFont="1" applyBorder="1" applyAlignment="1">
      <alignment horizontal="left" vertical="center" wrapText="1"/>
    </xf>
    <xf numFmtId="57" fontId="29" fillId="0" borderId="1" xfId="0" applyNumberFormat="1" applyFont="1" applyBorder="1" applyAlignment="1">
      <alignment horizontal="left" vertical="center" wrapText="1"/>
    </xf>
    <xf numFmtId="57" fontId="29" fillId="0" borderId="1" xfId="0" applyNumberFormat="1" applyFont="1" applyBorder="1" applyAlignment="1">
      <alignment horizontal="center" vertical="center" wrapText="1"/>
    </xf>
    <xf numFmtId="0" fontId="28" fillId="0" borderId="1" xfId="0" applyFont="1" applyBorder="1">
      <alignment vertical="center"/>
    </xf>
    <xf numFmtId="0" fontId="30" fillId="0" borderId="1" xfId="0" applyFont="1" applyFill="1" applyBorder="1" applyAlignment="1">
      <alignment horizontal="left" vertical="center" wrapText="1"/>
    </xf>
    <xf numFmtId="0" fontId="28" fillId="0" borderId="1" xfId="79" applyFont="1" applyBorder="1">
      <alignment vertical="center"/>
    </xf>
    <xf numFmtId="0" fontId="28" fillId="0" borderId="1" xfId="0" applyFont="1" applyBorder="1" applyAlignment="1">
      <alignment horizontal="left" vertical="center"/>
    </xf>
    <xf numFmtId="0" fontId="20" fillId="0" borderId="0" xfId="0" applyFont="1" applyBorder="1" applyAlignment="1">
      <alignment horizontal="center" vertical="center"/>
    </xf>
    <xf numFmtId="0" fontId="0" fillId="5" borderId="2"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5" borderId="1" xfId="0" applyFont="1" applyFill="1" applyBorder="1" applyAlignment="1">
      <alignment horizontal="left" vertical="center" wrapText="1"/>
    </xf>
    <xf numFmtId="0" fontId="0" fillId="5" borderId="3"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28" fillId="0" borderId="0" xfId="0" applyFont="1" applyBorder="1" applyAlignment="1">
      <alignment vertical="center" wrapText="1"/>
    </xf>
    <xf numFmtId="177" fontId="28" fillId="0" borderId="1" xfId="0" applyNumberFormat="1" applyFont="1" applyBorder="1">
      <alignment vertical="center"/>
    </xf>
    <xf numFmtId="0" fontId="28" fillId="0" borderId="1" xfId="79" applyFont="1" applyBorder="1" applyAlignment="1">
      <alignment vertical="center" wrapText="1"/>
    </xf>
    <xf numFmtId="177" fontId="28" fillId="0" borderId="1" xfId="79" applyNumberFormat="1" applyFont="1" applyBorder="1" applyAlignment="1">
      <alignment vertical="center" wrapText="1"/>
    </xf>
    <xf numFmtId="49" fontId="23" fillId="0" borderId="1" xfId="0" applyNumberFormat="1" applyFont="1" applyBorder="1" applyAlignment="1">
      <alignment horizontal="left" vertical="center" wrapText="1"/>
    </xf>
    <xf numFmtId="0" fontId="31" fillId="0" borderId="0" xfId="0" applyFont="1" applyAlignment="1">
      <alignment horizontal="left" vertical="center" wrapText="1"/>
    </xf>
    <xf numFmtId="49" fontId="28" fillId="0" borderId="1" xfId="0" applyNumberFormat="1" applyFont="1" applyBorder="1" applyAlignment="1">
      <alignment horizontal="left" vertical="center" wrapText="1"/>
    </xf>
    <xf numFmtId="0" fontId="32" fillId="0" borderId="0" xfId="0" applyFont="1" applyBorder="1" applyAlignment="1">
      <alignment horizontal="center" vertical="center"/>
    </xf>
    <xf numFmtId="0" fontId="21" fillId="0" borderId="0" xfId="0" applyFont="1" applyBorder="1" applyAlignment="1">
      <alignment vertical="center"/>
    </xf>
    <xf numFmtId="0" fontId="0" fillId="5" borderId="0" xfId="0" applyFont="1" applyFill="1" applyBorder="1" applyAlignment="1">
      <alignment horizontal="center" vertical="center" wrapText="1"/>
    </xf>
    <xf numFmtId="0" fontId="33" fillId="5" borderId="1" xfId="55" applyFont="1" applyFill="1" applyBorder="1" applyAlignment="1">
      <alignment horizontal="center" vertical="center" wrapText="1"/>
    </xf>
    <xf numFmtId="0" fontId="33" fillId="5" borderId="2"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28" fillId="0" borderId="0" xfId="0" applyFont="1" applyBorder="1" applyAlignment="1">
      <alignment vertical="center"/>
    </xf>
    <xf numFmtId="0" fontId="28" fillId="0" borderId="0" xfId="0" applyFont="1" applyBorder="1">
      <alignment vertical="center"/>
    </xf>
    <xf numFmtId="0" fontId="28" fillId="2" borderId="1" xfId="0" applyFont="1" applyFill="1" applyBorder="1" applyAlignment="1">
      <alignment horizontal="center" vertical="center"/>
    </xf>
    <xf numFmtId="0" fontId="0" fillId="5" borderId="1" xfId="0" applyFont="1" applyFill="1" applyBorder="1">
      <alignment vertical="center"/>
    </xf>
    <xf numFmtId="0" fontId="0" fillId="5" borderId="1" xfId="0" applyFill="1" applyBorder="1">
      <alignment vertical="center"/>
    </xf>
    <xf numFmtId="0" fontId="0" fillId="0" borderId="1" xfId="0" applyBorder="1" applyAlignment="1">
      <alignment horizontal="center" vertical="center"/>
    </xf>
    <xf numFmtId="49" fontId="34" fillId="0" borderId="1" xfId="0" applyNumberFormat="1" applyFont="1" applyBorder="1" applyAlignment="1">
      <alignment horizontal="left" vertical="center" wrapText="1"/>
    </xf>
    <xf numFmtId="0" fontId="35" fillId="0" borderId="1" xfId="0" applyNumberFormat="1" applyFont="1" applyFill="1" applyBorder="1" applyAlignment="1" applyProtection="1">
      <alignment vertical="center" wrapText="1"/>
    </xf>
    <xf numFmtId="0" fontId="35" fillId="0" borderId="1" xfId="0" applyNumberFormat="1" applyFont="1" applyFill="1" applyBorder="1" applyAlignment="1" applyProtection="1">
      <alignment vertical="center"/>
    </xf>
    <xf numFmtId="0" fontId="28" fillId="0" borderId="1" xfId="55" applyFont="1" applyBorder="1" applyAlignment="1">
      <alignment vertical="center" wrapText="1"/>
    </xf>
    <xf numFmtId="0" fontId="28" fillId="0" borderId="1" xfId="55" applyFont="1" applyBorder="1" applyAlignment="1">
      <alignment horizontal="center" vertical="center"/>
    </xf>
    <xf numFmtId="0" fontId="28" fillId="0" borderId="1" xfId="55" applyFont="1" applyBorder="1" applyAlignment="1">
      <alignment horizontal="left" vertical="center"/>
    </xf>
    <xf numFmtId="0" fontId="36"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55" applyFont="1" applyBorder="1" applyAlignment="1">
      <alignment horizontal="center" vertical="center" wrapText="1"/>
    </xf>
    <xf numFmtId="177" fontId="28" fillId="0" borderId="1" xfId="55" applyNumberFormat="1" applyFont="1" applyBorder="1" applyAlignment="1">
      <alignment vertical="center" wrapText="1"/>
    </xf>
    <xf numFmtId="49" fontId="23" fillId="0" borderId="1" xfId="0" applyNumberFormat="1" applyFont="1" applyFill="1" applyBorder="1" applyAlignment="1">
      <alignment horizontal="left" vertical="center" wrapText="1"/>
    </xf>
    <xf numFmtId="49" fontId="31" fillId="0" borderId="1" xfId="0" applyNumberFormat="1" applyFont="1" applyBorder="1" applyAlignment="1">
      <alignment horizontal="justify" vertical="center"/>
    </xf>
    <xf numFmtId="0" fontId="28" fillId="0" borderId="1" xfId="55" applyFont="1" applyBorder="1">
      <alignment vertical="center"/>
    </xf>
    <xf numFmtId="49" fontId="28" fillId="2" borderId="1" xfId="0" applyNumberFormat="1" applyFont="1" applyFill="1" applyBorder="1" applyAlignment="1">
      <alignment horizontal="left" vertical="center" wrapText="1"/>
    </xf>
    <xf numFmtId="177" fontId="28" fillId="0" borderId="1" xfId="0" applyNumberFormat="1" applyFont="1" applyBorder="1" applyAlignment="1">
      <alignment vertical="center" wrapText="1"/>
    </xf>
    <xf numFmtId="49" fontId="31" fillId="0" borderId="1" xfId="0" applyNumberFormat="1" applyFont="1" applyBorder="1" applyAlignment="1">
      <alignment horizontal="justify" vertical="center" wrapText="1"/>
    </xf>
    <xf numFmtId="31" fontId="28" fillId="0" borderId="1" xfId="0" applyNumberFormat="1" applyFont="1" applyBorder="1">
      <alignment vertical="center"/>
    </xf>
    <xf numFmtId="0" fontId="36" fillId="2" borderId="1" xfId="0" applyFont="1" applyFill="1" applyBorder="1">
      <alignment vertical="center"/>
    </xf>
    <xf numFmtId="0" fontId="36" fillId="2" borderId="0" xfId="0" applyFont="1" applyFill="1" applyBorder="1">
      <alignmen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49" fontId="0" fillId="0" borderId="1" xfId="0" applyNumberForma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1" xfId="0" applyBorder="1">
      <alignment vertical="center"/>
    </xf>
    <xf numFmtId="0" fontId="0" fillId="0" borderId="0" xfId="0" applyFont="1" applyAlignment="1">
      <alignment vertical="center" wrapText="1"/>
    </xf>
    <xf numFmtId="0" fontId="28" fillId="0" borderId="0" xfId="0" applyFont="1" applyBorder="1" applyAlignment="1">
      <alignment horizontal="left" vertical="center" wrapText="1"/>
    </xf>
    <xf numFmtId="0" fontId="37" fillId="0" borderId="15" xfId="0" applyFont="1" applyBorder="1" applyAlignment="1">
      <alignment horizontal="center" vertical="center" wrapText="1"/>
    </xf>
    <xf numFmtId="0" fontId="38" fillId="0" borderId="15" xfId="0" applyFont="1" applyBorder="1" applyAlignment="1">
      <alignment horizontal="center" vertical="center" wrapText="1"/>
    </xf>
    <xf numFmtId="0" fontId="37" fillId="0" borderId="16" xfId="0" applyFont="1" applyBorder="1" applyAlignment="1">
      <alignment horizontal="center" vertical="center" wrapText="1"/>
    </xf>
    <xf numFmtId="0" fontId="38" fillId="0" borderId="16" xfId="0" applyFont="1" applyBorder="1" applyAlignment="1">
      <alignment horizontal="center" vertical="center" wrapText="1"/>
    </xf>
    <xf numFmtId="0" fontId="24" fillId="0" borderId="0" xfId="0" applyFont="1" applyFill="1" applyBorder="1" applyAlignment="1">
      <alignment horizontal="center" vertical="center" wrapText="1"/>
    </xf>
    <xf numFmtId="0" fontId="39" fillId="0" borderId="0" xfId="0" applyFont="1" applyFill="1" applyBorder="1" applyAlignment="1">
      <alignment vertical="center"/>
    </xf>
    <xf numFmtId="0" fontId="39" fillId="0" borderId="0" xfId="0" applyFont="1" applyFill="1" applyBorder="1" applyAlignment="1">
      <alignment horizontal="center" vertical="center" wrapText="1"/>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40" fillId="0" borderId="0" xfId="65" applyFont="1" applyFill="1" applyAlignment="1" applyProtection="1">
      <alignment horizontal="center" vertical="center"/>
    </xf>
    <xf numFmtId="0" fontId="40" fillId="0" borderId="0" xfId="65" applyFont="1" applyFill="1" applyAlignment="1" applyProtection="1">
      <alignment horizontal="left" vertical="center"/>
    </xf>
    <xf numFmtId="0" fontId="41" fillId="0"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10" xfId="0" applyFont="1" applyFill="1" applyBorder="1" applyAlignment="1">
      <alignment horizontal="center" vertical="center"/>
    </xf>
    <xf numFmtId="0" fontId="41" fillId="0" borderId="17" xfId="0" applyFont="1" applyFill="1" applyBorder="1" applyAlignment="1">
      <alignment horizontal="center" vertical="center"/>
    </xf>
    <xf numFmtId="0" fontId="24"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Continuous" vertical="center" wrapText="1"/>
    </xf>
    <xf numFmtId="0" fontId="24" fillId="0" borderId="1" xfId="0" applyFont="1" applyFill="1" applyBorder="1" applyAlignment="1">
      <alignment horizontal="center" vertical="center" wrapText="1"/>
    </xf>
    <xf numFmtId="0" fontId="19"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Continuous" vertical="center" wrapText="1"/>
      <protection locked="0"/>
    </xf>
    <xf numFmtId="0" fontId="24" fillId="0" borderId="1" xfId="0" applyFont="1" applyFill="1" applyBorder="1" applyAlignment="1" applyProtection="1">
      <alignment horizontal="center" vertical="center" wrapText="1"/>
      <protection locked="0"/>
    </xf>
    <xf numFmtId="0" fontId="28" fillId="0" borderId="1" xfId="55" applyFont="1" applyBorder="1" applyAlignment="1" quotePrefix="1">
      <alignment vertical="center" wrapText="1"/>
    </xf>
    <xf numFmtId="0" fontId="28" fillId="0" borderId="1" xfId="0" applyFont="1" applyBorder="1" applyAlignment="1" quotePrefix="1">
      <alignment horizontal="left" vertical="center" wrapText="1"/>
    </xf>
    <xf numFmtId="0" fontId="9" fillId="0" borderId="1" xfId="61" applyFont="1" applyFill="1" applyBorder="1" applyAlignment="1" quotePrefix="1">
      <alignment horizontal="center" vertical="center"/>
    </xf>
  </cellXfs>
  <cellStyles count="86">
    <cellStyle name="常规" xfId="0" builtinId="0"/>
    <cellStyle name="货币[0]" xfId="1" builtinId="7"/>
    <cellStyle name="常规 2 2 2 2" xfId="2"/>
    <cellStyle name="货币" xfId="3" builtinId="4"/>
    <cellStyle name="常规 2 2 4"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常规 14 3" xfId="13"/>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强调文字颜色 2" xfId="31" builtinId="33"/>
    <cellStyle name="常规 2 2 2 5" xfId="32"/>
    <cellStyle name="20% - 强调文字颜色 6" xfId="33" builtinId="50"/>
    <cellStyle name="链接单元格" xfId="34" builtinId="24"/>
    <cellStyle name="汇总" xfId="35" builtinId="25"/>
    <cellStyle name="好" xfId="36" builtinId="26"/>
    <cellStyle name="适中" xfId="37" builtinId="28"/>
    <cellStyle name="强调文字颜色 1" xfId="38" builtinId="29"/>
    <cellStyle name="常规 2 2 2 4" xfId="39"/>
    <cellStyle name="20% - 强调文字颜色 5" xfId="40" builtinId="46"/>
    <cellStyle name="常规 2 2 2" xfId="41"/>
    <cellStyle name="20% - 强调文字颜色 1" xfId="42" builtinId="30"/>
    <cellStyle name="40% - 强调文字颜色 1" xfId="43" builtinId="31"/>
    <cellStyle name="常规 2 2 3" xfId="44"/>
    <cellStyle name="20% - 强调文字颜色 2" xfId="45" builtinId="34"/>
    <cellStyle name="40% - 强调文字颜色 2" xfId="46" builtinId="35"/>
    <cellStyle name="强调文字颜色 3" xfId="47" builtinId="37"/>
    <cellStyle name="常规 2 2 2 6" xfId="48"/>
    <cellStyle name="常规 15_国税2017年1-4月主要企业税收 2" xfId="49"/>
    <cellStyle name="强调文字颜色 4" xfId="50" builtinId="41"/>
    <cellStyle name="常规 2 2 2 3" xfId="51"/>
    <cellStyle name="20% - 强调文字颜色 4" xfId="52" builtinId="42"/>
    <cellStyle name="40% - 强调文字颜色 4" xfId="53" builtinId="43"/>
    <cellStyle name="强调文字颜色 5" xfId="54" builtinId="45"/>
    <cellStyle name="常规 2 2" xfId="55"/>
    <cellStyle name="40% - 强调文字颜色 5" xfId="56" builtinId="47"/>
    <cellStyle name="60% - 强调文字颜色 5" xfId="57" builtinId="48"/>
    <cellStyle name="强调文字颜色 6" xfId="58" builtinId="49"/>
    <cellStyle name="40% - 强调文字颜色 6" xfId="59" builtinId="51"/>
    <cellStyle name="60% - 强调文字颜色 6" xfId="60" builtinId="52"/>
    <cellStyle name="常规 14" xfId="61"/>
    <cellStyle name="常规 14 2" xfId="62"/>
    <cellStyle name="常规 14 4" xfId="63"/>
    <cellStyle name="常规 15_2018年主要企业名单税收统计模板" xfId="64"/>
    <cellStyle name="常规 2" xfId="65"/>
    <cellStyle name="常规 2 2 4 2" xfId="66"/>
    <cellStyle name="常规 2 2 4 3" xfId="67"/>
    <cellStyle name="常规 2 2 5" xfId="68"/>
    <cellStyle name="常规 2 2 6" xfId="69"/>
    <cellStyle name="常规 2 3" xfId="70"/>
    <cellStyle name="常规 2 3 2" xfId="71"/>
    <cellStyle name="常规 2 4" xfId="72"/>
    <cellStyle name="常规 2 4 2" xfId="73"/>
    <cellStyle name="常规 2 5" xfId="74"/>
    <cellStyle name="常规 2 6" xfId="75"/>
    <cellStyle name="常规 2 7" xfId="76"/>
    <cellStyle name="常规 3" xfId="77"/>
    <cellStyle name="常规 4" xfId="78"/>
    <cellStyle name="常规 4 2" xfId="79"/>
    <cellStyle name="常规 5" xfId="80"/>
    <cellStyle name="常规 6 2" xfId="81"/>
    <cellStyle name="常规 6 3" xfId="82"/>
    <cellStyle name="常规 6 4" xfId="83"/>
    <cellStyle name="常规_Sheet1" xfId="84"/>
    <cellStyle name="常规_Sheet1 2" xfId="85"/>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3.xml"/><Relationship Id="rId11" Type="http://schemas.openxmlformats.org/officeDocument/2006/relationships/externalLink" Target="externalLinks/externalLink2.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19994;&#22788;&#24037;&#20316;&#25991;&#26723;\&#25919;&#31574;\02%20&#21046;&#36896;&#19994;&#25919;&#31574;&#20817;&#29616;\03%202020&#24180;&#20808;&#36827;&#21046;&#36896;&#19994;&#25919;&#31574;&#20817;&#29616;\02%20&#37096;&#38376;&#26680;&#26597;\01%202020&#24180;&#31532;&#19968;&#25209;\02%20&#37096;&#38376;&#21453;&#39304;&#24847;&#35265;\&#20808;&#36827;&#21046;&#36896;&#19994;&#25919;&#31574;&#20817;&#29616;(2020&#24180;&#31532;&#19968;&#25209;)&#30003;&#25253;&#21333;&#20301;&#26680;&#26597;&#24773;&#20917;&#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37;&#19994;&#22788;&#24037;&#20316;&#25991;&#26723;\&#25919;&#31574;\02%20&#21046;&#36896;&#19994;&#25919;&#31574;&#20817;&#29616;\03%202020&#24180;&#20808;&#36827;&#21046;&#36896;&#19994;&#25919;&#31574;&#20817;&#29616;\&#30003;&#35831;&#20449;&#24687;&#27719;&#24635;&#34920;&#65288;&#25130;&#27490;103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37;&#19994;&#22788;&#24037;&#20316;&#25991;&#26723;\&#25919;&#31574;\02%20&#21046;&#36896;&#19994;&#25919;&#31574;&#20817;&#29616;\03%202020&#24180;&#20808;&#36827;&#21046;&#36896;&#19994;&#25919;&#31574;&#20817;&#29616;\02%20&#37096;&#38376;&#26680;&#26597;\02%202020&#24180;&#31532;&#20108;&#25209;\03%20&#21508;&#37096;&#38376;&#21453;&#39304;&#24847;&#35265;\&#38468;&#20214;2%20&#20808;&#36827;&#21046;&#36896;&#19994;&#25919;&#31574;&#20817;&#29616;(2020&#24180;&#31532;&#20108;&#25209;)&#30003;&#25253;&#21333;&#20301;&#30456;&#20851;&#24773;&#20917;&#26680;&#26597;&#24847;&#35265;&#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政数局"/>
      <sheetName val="统计局"/>
      <sheetName val="税务局"/>
      <sheetName val="科技局"/>
      <sheetName val="生态环境局"/>
      <sheetName val="住建局"/>
      <sheetName val="应急管理局"/>
      <sheetName val="综合执法局"/>
      <sheetName val="区消防大队"/>
    </sheetNames>
    <sheetDataSet>
      <sheetData sheetId="0" refreshError="1"/>
      <sheetData sheetId="1">
        <row r="3">
          <cell r="C3" t="str">
            <v>统一社会信用代码</v>
          </cell>
          <cell r="D3" t="str">
            <v>申请政策事项</v>
          </cell>
          <cell r="E3" t="str">
            <v>在南沙注册或迁入南沙时间</v>
          </cell>
          <cell r="F3" t="str">
            <v>企业注册地是否在南沙区</v>
          </cell>
          <cell r="G3" t="str">
            <v>注册登记行业类别</v>
          </cell>
        </row>
        <row r="5">
          <cell r="C5" t="str">
            <v>91440115724837658N</v>
          </cell>
          <cell r="D5" t="str">
            <v>经营贡献奖
固定资产投资补助
技改后奖补</v>
          </cell>
          <cell r="E5">
            <v>36776</v>
          </cell>
          <cell r="F5" t="str">
            <v>是</v>
          </cell>
          <cell r="G5" t="str">
            <v>制造业</v>
          </cell>
        </row>
        <row r="6">
          <cell r="C6" t="str">
            <v>91440101767657219T</v>
          </cell>
          <cell r="D6" t="str">
            <v>经营贡献奖
固定资产投资补助
技改后奖补</v>
          </cell>
          <cell r="E6">
            <v>38303</v>
          </cell>
          <cell r="F6" t="str">
            <v>是</v>
          </cell>
          <cell r="G6" t="str">
            <v>制造业</v>
          </cell>
        </row>
        <row r="7">
          <cell r="C7" t="str">
            <v>91440115618700084A</v>
          </cell>
          <cell r="D7" t="str">
            <v>技改后奖补
经营贡献奖
高管人才奖</v>
          </cell>
          <cell r="E7">
            <v>34432</v>
          </cell>
          <cell r="F7" t="str">
            <v>是</v>
          </cell>
          <cell r="G7" t="str">
            <v>制造业</v>
          </cell>
        </row>
        <row r="8">
          <cell r="C8" t="str">
            <v>91440115708216261R</v>
          </cell>
          <cell r="D8" t="str">
            <v>资金配套
技改后奖补</v>
          </cell>
          <cell r="E8">
            <v>35814</v>
          </cell>
          <cell r="F8" t="str">
            <v>是</v>
          </cell>
          <cell r="G8" t="str">
            <v>制造业</v>
          </cell>
        </row>
        <row r="9">
          <cell r="C9" t="str">
            <v>91440115766109894K</v>
          </cell>
          <cell r="D9" t="str">
            <v>技改后奖补</v>
          </cell>
          <cell r="E9">
            <v>38222</v>
          </cell>
          <cell r="F9" t="str">
            <v>是</v>
          </cell>
          <cell r="G9" t="str">
            <v>制造业</v>
          </cell>
        </row>
        <row r="10">
          <cell r="C10" t="str">
            <v>91440101761942502U</v>
          </cell>
          <cell r="D10" t="str">
            <v>资金配套
技改后奖补</v>
          </cell>
          <cell r="E10">
            <v>38189</v>
          </cell>
          <cell r="F10" t="str">
            <v>是</v>
          </cell>
          <cell r="G10" t="str">
            <v>制造业</v>
          </cell>
        </row>
        <row r="11">
          <cell r="C11" t="str">
            <v>91440101753473857D</v>
          </cell>
          <cell r="D11" t="str">
            <v>资金配套
经营贡献奖</v>
          </cell>
          <cell r="E11" t="str">
            <v>/</v>
          </cell>
          <cell r="F11" t="str">
            <v>是</v>
          </cell>
          <cell r="G11" t="str">
            <v>制造业</v>
          </cell>
        </row>
        <row r="12">
          <cell r="C12" t="str">
            <v>9144011561870152X5</v>
          </cell>
          <cell r="D12" t="str">
            <v>资金配套
技改后奖补
固定资产投资补助
经营贡献奖</v>
          </cell>
          <cell r="E12" t="str">
            <v>1998/2/18（迁入）</v>
          </cell>
          <cell r="F12" t="str">
            <v>是</v>
          </cell>
          <cell r="G12" t="str">
            <v>制造业</v>
          </cell>
        </row>
        <row r="13">
          <cell r="C13" t="str">
            <v>91440115766116453P</v>
          </cell>
          <cell r="D13" t="str">
            <v>资金配套
技改后奖补</v>
          </cell>
          <cell r="E13">
            <v>38237</v>
          </cell>
          <cell r="F13" t="str">
            <v>是</v>
          </cell>
          <cell r="G13" t="str">
            <v>制造业</v>
          </cell>
        </row>
        <row r="14">
          <cell r="C14" t="str">
            <v>914401017889253316</v>
          </cell>
          <cell r="D14" t="str">
            <v>资金配套</v>
          </cell>
          <cell r="E14" t="str">
            <v>/</v>
          </cell>
          <cell r="F14" t="str">
            <v>是</v>
          </cell>
          <cell r="G14" t="str">
            <v>制造业</v>
          </cell>
        </row>
        <row r="15">
          <cell r="C15" t="str">
            <v>9144011530466667X3</v>
          </cell>
          <cell r="D15" t="str">
            <v>资金配套</v>
          </cell>
          <cell r="E15">
            <v>41920</v>
          </cell>
          <cell r="F15" t="str">
            <v>是</v>
          </cell>
          <cell r="G15" t="str">
            <v>科学研究和技术服务业</v>
          </cell>
        </row>
        <row r="16">
          <cell r="C16" t="str">
            <v>91440101MA59C8YX8K</v>
          </cell>
          <cell r="D16" t="str">
            <v>资金配套</v>
          </cell>
          <cell r="E16" t="str">
            <v>/</v>
          </cell>
          <cell r="F16" t="str">
            <v>是</v>
          </cell>
          <cell r="G16" t="str">
            <v>科学研究和技术服务业</v>
          </cell>
        </row>
        <row r="17">
          <cell r="C17" t="str">
            <v>91440115MA59DLBU8D</v>
          </cell>
          <cell r="D17" t="str">
            <v>资金配套</v>
          </cell>
          <cell r="E17">
            <v>42551</v>
          </cell>
          <cell r="F17" t="str">
            <v>是</v>
          </cell>
          <cell r="G17" t="str">
            <v>科学研究和技术服务业</v>
          </cell>
        </row>
        <row r="18">
          <cell r="C18" t="str">
            <v>91440101327535736R</v>
          </cell>
          <cell r="D18" t="str">
            <v>资金配套</v>
          </cell>
          <cell r="E18" t="str">
            <v>/</v>
          </cell>
          <cell r="F18" t="str">
            <v>是</v>
          </cell>
          <cell r="G18" t="str">
            <v>科学研究和技术服务业</v>
          </cell>
        </row>
        <row r="19">
          <cell r="C19" t="str">
            <v>91440000617414043W</v>
          </cell>
          <cell r="D19" t="str">
            <v>经营贡献奖</v>
          </cell>
          <cell r="E19" t="str">
            <v>/</v>
          </cell>
          <cell r="F19" t="str">
            <v>是</v>
          </cell>
          <cell r="G19" t="str">
            <v>制造业</v>
          </cell>
        </row>
        <row r="20">
          <cell r="C20" t="str">
            <v>91440101725031162M</v>
          </cell>
          <cell r="D20" t="str">
            <v>资金配套</v>
          </cell>
          <cell r="E20" t="str">
            <v>/</v>
          </cell>
          <cell r="F20" t="str">
            <v>是</v>
          </cell>
          <cell r="G20" t="str">
            <v>制造业</v>
          </cell>
        </row>
        <row r="21">
          <cell r="C21" t="str">
            <v>91440900727854947H</v>
          </cell>
          <cell r="D21" t="str">
            <v>经营贡献奖
资金配套</v>
          </cell>
          <cell r="E21" t="str">
            <v>20171/2/24（迁入）</v>
          </cell>
          <cell r="F21" t="str">
            <v>是</v>
          </cell>
          <cell r="G21" t="str">
            <v>制造业</v>
          </cell>
        </row>
        <row r="22">
          <cell r="C22" t="str">
            <v>91440101717852200L</v>
          </cell>
          <cell r="D22" t="str">
            <v>产业联动发展奖</v>
          </cell>
          <cell r="E22">
            <v>38231</v>
          </cell>
          <cell r="F22" t="str">
            <v>是</v>
          </cell>
          <cell r="G22" t="str">
            <v>制造业</v>
          </cell>
        </row>
        <row r="23">
          <cell r="C23" t="str">
            <v>91440115767698563X</v>
          </cell>
          <cell r="D23" t="str">
            <v>产业联动发展奖
技改后奖补
固定资产投资补助</v>
          </cell>
          <cell r="E23" t="str">
            <v>2005/7/8 （迁入）</v>
          </cell>
          <cell r="F23" t="str">
            <v>是</v>
          </cell>
          <cell r="G23" t="str">
            <v>制造业</v>
          </cell>
        </row>
        <row r="24">
          <cell r="C24" t="str">
            <v>91440115061146011F</v>
          </cell>
          <cell r="D24" t="str">
            <v>经营贡献奖</v>
          </cell>
          <cell r="E24">
            <v>41309</v>
          </cell>
          <cell r="F24" t="str">
            <v>是</v>
          </cell>
          <cell r="G24" t="str">
            <v>制造业</v>
          </cell>
        </row>
        <row r="25">
          <cell r="C25" t="str">
            <v>91440101MA59FPN003</v>
          </cell>
          <cell r="D25" t="str">
            <v>资金配套</v>
          </cell>
          <cell r="E25">
            <v>42677</v>
          </cell>
          <cell r="F25" t="str">
            <v>是</v>
          </cell>
          <cell r="G25" t="str">
            <v>制造业</v>
          </cell>
        </row>
        <row r="26">
          <cell r="C26" t="str">
            <v>914401157994142114</v>
          </cell>
          <cell r="D26" t="str">
            <v>高管人才奖
经营贡献奖</v>
          </cell>
          <cell r="E26">
            <v>39175</v>
          </cell>
          <cell r="F26" t="str">
            <v>是</v>
          </cell>
          <cell r="G26" t="str">
            <v>制造业</v>
          </cell>
        </row>
        <row r="27">
          <cell r="C27" t="str">
            <v>91440101190444998U</v>
          </cell>
          <cell r="D27" t="str">
            <v>高管人才奖
产业联动发展奖
经营贡献奖</v>
          </cell>
          <cell r="E27" t="str">
            <v>/</v>
          </cell>
          <cell r="F27" t="str">
            <v>是</v>
          </cell>
          <cell r="G27" t="str">
            <v>制造业</v>
          </cell>
        </row>
        <row r="28">
          <cell r="C28" t="str">
            <v>914401156986882649</v>
          </cell>
          <cell r="D28" t="str">
            <v>资金配套</v>
          </cell>
          <cell r="E28">
            <v>40171</v>
          </cell>
          <cell r="F28" t="str">
            <v>是</v>
          </cell>
          <cell r="G28" t="str">
            <v>制造业</v>
          </cell>
        </row>
        <row r="29">
          <cell r="C29" t="str">
            <v>914401017934816247</v>
          </cell>
          <cell r="D29" t="str">
            <v>资金配套
技改后奖补</v>
          </cell>
          <cell r="E29" t="str">
            <v>/</v>
          </cell>
          <cell r="F29" t="str">
            <v>是</v>
          </cell>
          <cell r="G29" t="str">
            <v>制造业</v>
          </cell>
        </row>
        <row r="30">
          <cell r="C30" t="str">
            <v>91440101689323378W</v>
          </cell>
          <cell r="D30" t="str">
            <v>经营贡献奖</v>
          </cell>
          <cell r="E30" t="str">
            <v>2012/7/20（迁入）</v>
          </cell>
          <cell r="F30" t="str">
            <v>是</v>
          </cell>
          <cell r="G30" t="str">
            <v>制造业</v>
          </cell>
        </row>
        <row r="31">
          <cell r="C31" t="str">
            <v>91440101764027350F</v>
          </cell>
          <cell r="D31" t="str">
            <v>资金配套
产业联动发展奖
技改后奖补</v>
          </cell>
          <cell r="E31">
            <v>38204</v>
          </cell>
          <cell r="F31" t="str">
            <v>是</v>
          </cell>
          <cell r="G31" t="str">
            <v>制造业</v>
          </cell>
        </row>
        <row r="32">
          <cell r="C32" t="str">
            <v>91440101MA59LPRH85</v>
          </cell>
          <cell r="D32" t="str">
            <v>资金配套</v>
          </cell>
          <cell r="E32" t="str">
            <v>2018/9/10（迁入）</v>
          </cell>
          <cell r="F32" t="str">
            <v>是</v>
          </cell>
          <cell r="G32" t="str">
            <v>制造业</v>
          </cell>
        </row>
        <row r="33">
          <cell r="C33" t="str">
            <v>91440113574028811R</v>
          </cell>
          <cell r="D33" t="str">
            <v>资金配套</v>
          </cell>
          <cell r="E33" t="str">
            <v>2018/9/14（迁入）</v>
          </cell>
          <cell r="F33" t="str">
            <v>是</v>
          </cell>
          <cell r="G33" t="str">
            <v>科学研究和技术服务业</v>
          </cell>
        </row>
        <row r="34">
          <cell r="C34" t="str">
            <v>91440115661832314B</v>
          </cell>
          <cell r="D34" t="str">
            <v>技改后奖补
资金配套</v>
          </cell>
          <cell r="E34">
            <v>39232</v>
          </cell>
          <cell r="F34" t="str">
            <v>是</v>
          </cell>
          <cell r="G34" t="str">
            <v>制造业</v>
          </cell>
        </row>
        <row r="35">
          <cell r="C35" t="str">
            <v>91440115327529280E</v>
          </cell>
          <cell r="D35" t="str">
            <v>经营贡献奖</v>
          </cell>
          <cell r="E35">
            <v>42008</v>
          </cell>
          <cell r="F35" t="str">
            <v>是</v>
          </cell>
          <cell r="G35" t="str">
            <v>制造业</v>
          </cell>
        </row>
        <row r="36">
          <cell r="C36" t="str">
            <v>91440115795539017Q</v>
          </cell>
          <cell r="D36" t="str">
            <v>经营贡献奖
产业联动发展奖</v>
          </cell>
          <cell r="E36">
            <v>39064</v>
          </cell>
          <cell r="F36" t="str">
            <v>是</v>
          </cell>
          <cell r="G36" t="str">
            <v>制造业</v>
          </cell>
        </row>
        <row r="37">
          <cell r="C37" t="str">
            <v>9144011555665902X7</v>
          </cell>
          <cell r="D37" t="str">
            <v>技改后奖补
资金配套</v>
          </cell>
          <cell r="E37">
            <v>40342</v>
          </cell>
          <cell r="F37" t="str">
            <v>是</v>
          </cell>
          <cell r="G37" t="str">
            <v>制造业</v>
          </cell>
        </row>
        <row r="38">
          <cell r="C38" t="str">
            <v>91440400730468203G</v>
          </cell>
          <cell r="D38" t="str">
            <v>经营贡献奖
资金配套</v>
          </cell>
          <cell r="E38" t="str">
            <v>2017/8/14（迁入）</v>
          </cell>
          <cell r="F38" t="str">
            <v>是</v>
          </cell>
          <cell r="G38" t="str">
            <v>制造业</v>
          </cell>
        </row>
        <row r="39">
          <cell r="C39" t="str">
            <v>914401157268203903</v>
          </cell>
          <cell r="D39" t="str">
            <v>资金配套</v>
          </cell>
          <cell r="E39">
            <v>36971</v>
          </cell>
          <cell r="F39" t="str">
            <v>是</v>
          </cell>
          <cell r="G39" t="str">
            <v>制造业</v>
          </cell>
        </row>
        <row r="40">
          <cell r="C40" t="str">
            <v>91440101MA5AN3Y058</v>
          </cell>
          <cell r="D40" t="str">
            <v>高管人才奖
经营贡献奖</v>
          </cell>
          <cell r="E40">
            <v>43084</v>
          </cell>
          <cell r="F40" t="str">
            <v>是</v>
          </cell>
          <cell r="G40" t="str">
            <v>制造业</v>
          </cell>
        </row>
        <row r="41">
          <cell r="C41" t="str">
            <v>91440101757766630Q</v>
          </cell>
          <cell r="D41" t="str">
            <v>经营贡献奖
资金配套</v>
          </cell>
          <cell r="E41">
            <v>37994</v>
          </cell>
          <cell r="F41" t="str">
            <v>是</v>
          </cell>
          <cell r="G41" t="str">
            <v>制造业</v>
          </cell>
        </row>
        <row r="42">
          <cell r="C42" t="str">
            <v>91440101696938450J</v>
          </cell>
          <cell r="D42" t="str">
            <v>经营贡献奖</v>
          </cell>
          <cell r="E42" t="str">
            <v>/</v>
          </cell>
          <cell r="F42" t="str">
            <v>是</v>
          </cell>
          <cell r="G42" t="str">
            <v>制造业</v>
          </cell>
        </row>
        <row r="43">
          <cell r="C43" t="str">
            <v>91440115747576948D</v>
          </cell>
          <cell r="D43" t="str">
            <v>资金配套</v>
          </cell>
          <cell r="E43" t="str">
            <v>2009/11/23（迁入）</v>
          </cell>
          <cell r="F43" t="str">
            <v>是</v>
          </cell>
          <cell r="G43" t="str">
            <v>制造业</v>
          </cell>
        </row>
        <row r="44">
          <cell r="C44" t="str">
            <v>914401017594250129</v>
          </cell>
          <cell r="D44" t="str">
            <v>资金配套</v>
          </cell>
          <cell r="E44" t="str">
            <v>2011/8/15 (迁入）</v>
          </cell>
          <cell r="F44" t="str">
            <v>是</v>
          </cell>
          <cell r="G44" t="str">
            <v>制造业</v>
          </cell>
        </row>
        <row r="45">
          <cell r="C45" t="str">
            <v>91440101556658991A</v>
          </cell>
          <cell r="D45" t="str">
            <v>技改后奖补
资金配套
高管人才奖
产业联动发展奖
经营贡献奖</v>
          </cell>
          <cell r="E45">
            <v>40341</v>
          </cell>
          <cell r="F45" t="str">
            <v>是</v>
          </cell>
          <cell r="G45" t="str">
            <v>制造业</v>
          </cell>
        </row>
        <row r="46">
          <cell r="C46" t="str">
            <v>91440101618789859R</v>
          </cell>
          <cell r="D46" t="str">
            <v>资金配套</v>
          </cell>
          <cell r="E46">
            <v>34443</v>
          </cell>
          <cell r="F46" t="str">
            <v>是</v>
          </cell>
          <cell r="G46" t="str">
            <v>制造业</v>
          </cell>
        </row>
        <row r="47">
          <cell r="C47" t="str">
            <v>914401156852224499</v>
          </cell>
          <cell r="D47" t="str">
            <v>资金配套</v>
          </cell>
          <cell r="E47" t="str">
            <v>2016/1/12（迁入）</v>
          </cell>
          <cell r="F47" t="str">
            <v>是</v>
          </cell>
          <cell r="G47" t="str">
            <v>制造业</v>
          </cell>
        </row>
        <row r="48">
          <cell r="C48" t="str">
            <v>914401157435946044</v>
          </cell>
          <cell r="D48" t="str">
            <v>资金配套
产业联动发展奖</v>
          </cell>
          <cell r="E48">
            <v>37561</v>
          </cell>
          <cell r="F48" t="str">
            <v>是</v>
          </cell>
          <cell r="G48" t="str">
            <v>制造业</v>
          </cell>
        </row>
        <row r="49">
          <cell r="C49" t="str">
            <v>91440115068154735A</v>
          </cell>
          <cell r="D49" t="str">
            <v>经营贡献奖</v>
          </cell>
          <cell r="E49" t="str">
            <v>2015/8/19（迁入）</v>
          </cell>
          <cell r="F49" t="str">
            <v>是</v>
          </cell>
          <cell r="G49" t="str">
            <v>制造业</v>
          </cell>
        </row>
        <row r="50">
          <cell r="C50" t="str">
            <v>914401017082205432</v>
          </cell>
          <cell r="D50" t="str">
            <v>经营贡献奖</v>
          </cell>
          <cell r="E50">
            <v>36031</v>
          </cell>
          <cell r="F50" t="str">
            <v>是</v>
          </cell>
          <cell r="G50" t="str">
            <v>制造业</v>
          </cell>
        </row>
        <row r="51">
          <cell r="C51" t="str">
            <v>91440101MA59EQ01XG</v>
          </cell>
          <cell r="D51" t="str">
            <v>资金配套</v>
          </cell>
          <cell r="E51">
            <v>42619</v>
          </cell>
          <cell r="F51" t="str">
            <v>是</v>
          </cell>
          <cell r="G51" t="str">
            <v>制造业</v>
          </cell>
        </row>
        <row r="52">
          <cell r="C52" t="str">
            <v>91440101671822590K</v>
          </cell>
          <cell r="D52" t="str">
            <v>资金配套</v>
          </cell>
          <cell r="E52" t="str">
            <v>2017/9/7 （迁入）</v>
          </cell>
          <cell r="F52" t="str">
            <v>是</v>
          </cell>
          <cell r="G52" t="str">
            <v>制造业</v>
          </cell>
        </row>
        <row r="53">
          <cell r="C53" t="str">
            <v>9144010108594443XQ</v>
          </cell>
          <cell r="D53" t="str">
            <v>资金配套</v>
          </cell>
          <cell r="E53" t="str">
            <v>2016/8/19（迁入）</v>
          </cell>
          <cell r="F53" t="str">
            <v>是</v>
          </cell>
          <cell r="G53" t="str">
            <v>制造业</v>
          </cell>
        </row>
        <row r="54">
          <cell r="C54" t="str">
            <v>91440101552390174Q</v>
          </cell>
          <cell r="D54" t="str">
            <v>资金配套
经营贡献奖</v>
          </cell>
          <cell r="E54">
            <v>40275</v>
          </cell>
          <cell r="F54" t="str">
            <v>是</v>
          </cell>
          <cell r="G54" t="str">
            <v>科学研究和技术服务业</v>
          </cell>
        </row>
        <row r="55">
          <cell r="C55" t="str">
            <v>91440115728222095W</v>
          </cell>
          <cell r="D55" t="str">
            <v>资金配套</v>
          </cell>
          <cell r="E55">
            <v>37096</v>
          </cell>
          <cell r="F55" t="str">
            <v>是</v>
          </cell>
          <cell r="G55" t="str">
            <v>制造业</v>
          </cell>
        </row>
        <row r="56">
          <cell r="C56" t="str">
            <v>91440101618704579Q</v>
          </cell>
          <cell r="D56" t="str">
            <v>资金配套</v>
          </cell>
          <cell r="E56">
            <v>34046</v>
          </cell>
          <cell r="F56" t="str">
            <v>是</v>
          </cell>
          <cell r="G56" t="str">
            <v>制造业</v>
          </cell>
        </row>
        <row r="57">
          <cell r="C57" t="str">
            <v>914401017315844339</v>
          </cell>
          <cell r="D57" t="str">
            <v>经营贡献奖</v>
          </cell>
          <cell r="E57" t="str">
            <v>2007/9/6 （迁入）</v>
          </cell>
          <cell r="F57" t="str">
            <v>是</v>
          </cell>
          <cell r="G57" t="str">
            <v>制造业</v>
          </cell>
        </row>
        <row r="58">
          <cell r="C58" t="str">
            <v>91440115556696293J</v>
          </cell>
          <cell r="D58" t="str">
            <v>经营贡献奖</v>
          </cell>
          <cell r="E58">
            <v>40353</v>
          </cell>
          <cell r="F58" t="str">
            <v>是</v>
          </cell>
          <cell r="G58" t="str">
            <v>制造业</v>
          </cell>
        </row>
        <row r="59">
          <cell r="C59" t="str">
            <v>91440101068187764X</v>
          </cell>
          <cell r="D59" t="str">
            <v>经营贡献奖</v>
          </cell>
          <cell r="E59">
            <v>41415</v>
          </cell>
          <cell r="F59" t="str">
            <v>是</v>
          </cell>
          <cell r="G59" t="str">
            <v>制造业</v>
          </cell>
        </row>
        <row r="60">
          <cell r="C60" t="str">
            <v>914401016969342308</v>
          </cell>
          <cell r="D60" t="str">
            <v>经营贡献奖</v>
          </cell>
          <cell r="E60">
            <v>40141</v>
          </cell>
          <cell r="F60" t="str">
            <v>是</v>
          </cell>
          <cell r="G60" t="str">
            <v>制造业</v>
          </cell>
        </row>
        <row r="61">
          <cell r="C61" t="str">
            <v>91440101MA59LQXXXG</v>
          </cell>
          <cell r="D61" t="str">
            <v>产业联动发展奖</v>
          </cell>
          <cell r="E61">
            <v>42843</v>
          </cell>
          <cell r="F61" t="str">
            <v>是</v>
          </cell>
          <cell r="G61" t="str">
            <v>科学研究和技术服务业</v>
          </cell>
        </row>
        <row r="62">
          <cell r="C62" t="str">
            <v>914401133044391782</v>
          </cell>
          <cell r="D62" t="str">
            <v>资金配套
经营贡献奖</v>
          </cell>
          <cell r="E62" t="str">
            <v>2017/7/14（迁入）</v>
          </cell>
          <cell r="F62" t="str">
            <v>是</v>
          </cell>
          <cell r="G62" t="str">
            <v>制造业</v>
          </cell>
        </row>
        <row r="63">
          <cell r="C63" t="str">
            <v>914401155622965013</v>
          </cell>
          <cell r="D63" t="str">
            <v>资金配套</v>
          </cell>
          <cell r="E63">
            <v>40465</v>
          </cell>
          <cell r="F63" t="str">
            <v>是</v>
          </cell>
          <cell r="G63" t="str">
            <v>制造业</v>
          </cell>
        </row>
        <row r="64">
          <cell r="C64" t="str">
            <v>91440115661815362G</v>
          </cell>
          <cell r="D64" t="str">
            <v>资金配套</v>
          </cell>
          <cell r="E64" t="str">
            <v>2015/7/3 （迁入）</v>
          </cell>
          <cell r="F64" t="str">
            <v>是</v>
          </cell>
          <cell r="G64" t="str">
            <v>制造业</v>
          </cell>
        </row>
        <row r="65">
          <cell r="C65" t="str">
            <v>9144011577838704XH</v>
          </cell>
          <cell r="D65" t="str">
            <v>资金配套</v>
          </cell>
          <cell r="E65" t="str">
            <v>2012/3/27 （迁入）</v>
          </cell>
          <cell r="F65" t="str">
            <v>是</v>
          </cell>
          <cell r="G65" t="str">
            <v>制造业</v>
          </cell>
        </row>
        <row r="66">
          <cell r="C66" t="str">
            <v>91440115734936916T</v>
          </cell>
          <cell r="D66" t="str">
            <v>经营贡献奖</v>
          </cell>
          <cell r="E66">
            <v>37281</v>
          </cell>
          <cell r="F66" t="str">
            <v>是</v>
          </cell>
          <cell r="G66" t="str">
            <v>制造业</v>
          </cell>
        </row>
        <row r="67">
          <cell r="C67" t="str">
            <v>914401137329402254</v>
          </cell>
          <cell r="D67" t="str">
            <v>资金配套</v>
          </cell>
          <cell r="E67" t="str">
            <v>2017/7/18（迁入）</v>
          </cell>
          <cell r="F67" t="str">
            <v>是</v>
          </cell>
          <cell r="G67" t="str">
            <v>制造业</v>
          </cell>
        </row>
        <row r="68">
          <cell r="C68" t="str">
            <v>914401133474043036</v>
          </cell>
          <cell r="D68" t="str">
            <v>资金配套</v>
          </cell>
          <cell r="E68" t="str">
            <v>2017/8/10（迁入）</v>
          </cell>
          <cell r="F68" t="str">
            <v>是</v>
          </cell>
          <cell r="G68" t="str">
            <v>制造业</v>
          </cell>
        </row>
        <row r="69">
          <cell r="C69" t="str">
            <v>914401156813073305</v>
          </cell>
          <cell r="D69" t="str">
            <v>资金配套</v>
          </cell>
          <cell r="E69" t="str">
            <v>2014/5/5 （迁入）</v>
          </cell>
          <cell r="F69" t="str">
            <v>是</v>
          </cell>
          <cell r="G69" t="str">
            <v>制造业</v>
          </cell>
        </row>
        <row r="70">
          <cell r="C70" t="str">
            <v>91440101MA59F99408</v>
          </cell>
          <cell r="D70" t="str">
            <v>经营贡献奖
资金配套</v>
          </cell>
          <cell r="E70">
            <v>42653</v>
          </cell>
          <cell r="F70" t="str">
            <v>是</v>
          </cell>
          <cell r="G70" t="str">
            <v>制造业</v>
          </cell>
        </row>
        <row r="71">
          <cell r="C71" t="str">
            <v>91440113068676496G</v>
          </cell>
          <cell r="D71" t="str">
            <v>资金配套</v>
          </cell>
          <cell r="E71" t="str">
            <v>2016/5/11（迁入）</v>
          </cell>
          <cell r="F71" t="str">
            <v>是</v>
          </cell>
          <cell r="G71" t="str">
            <v>制造业</v>
          </cell>
        </row>
        <row r="72">
          <cell r="C72" t="str">
            <v>91440115766139831B</v>
          </cell>
          <cell r="D72" t="str">
            <v>资金配套
经营贡献奖</v>
          </cell>
          <cell r="E72">
            <v>38243</v>
          </cell>
          <cell r="F72" t="str">
            <v>是</v>
          </cell>
          <cell r="G72" t="str">
            <v>制造业</v>
          </cell>
        </row>
        <row r="73">
          <cell r="C73" t="str">
            <v>91440101591547760G</v>
          </cell>
          <cell r="D73" t="str">
            <v>资金配套</v>
          </cell>
          <cell r="E73">
            <v>40997</v>
          </cell>
          <cell r="F73" t="str">
            <v>是</v>
          </cell>
          <cell r="G73" t="str">
            <v>制造业</v>
          </cell>
        </row>
        <row r="74">
          <cell r="C74" t="str">
            <v>91440115738552979B</v>
          </cell>
          <cell r="D74" t="str">
            <v>资金配套</v>
          </cell>
          <cell r="E74" t="str">
            <v>2013/6/25（迁入）</v>
          </cell>
          <cell r="F74" t="str">
            <v>是</v>
          </cell>
          <cell r="G74" t="str">
            <v>制造业</v>
          </cell>
        </row>
        <row r="75">
          <cell r="C75" t="str">
            <v>91440101661806669D</v>
          </cell>
          <cell r="D75" t="str">
            <v>资金配套
技改后奖补</v>
          </cell>
          <cell r="E75">
            <v>39197</v>
          </cell>
          <cell r="F75" t="str">
            <v>是</v>
          </cell>
          <cell r="G75" t="str">
            <v>制造业</v>
          </cell>
        </row>
        <row r="76">
          <cell r="C76" t="str">
            <v>91440115MA59BPKJ5E</v>
          </cell>
          <cell r="D76" t="str">
            <v>资金配套</v>
          </cell>
          <cell r="E76">
            <v>42401</v>
          </cell>
          <cell r="F76" t="str">
            <v>是</v>
          </cell>
          <cell r="G76" t="str">
            <v>制造业</v>
          </cell>
        </row>
        <row r="77">
          <cell r="C77" t="str">
            <v>91440115618702346U</v>
          </cell>
          <cell r="D77" t="str">
            <v>资金配套</v>
          </cell>
          <cell r="E77">
            <v>34970</v>
          </cell>
          <cell r="F77" t="str">
            <v>是</v>
          </cell>
          <cell r="G77" t="str">
            <v>制造业</v>
          </cell>
        </row>
        <row r="78">
          <cell r="C78" t="str">
            <v>914401157973549725</v>
          </cell>
          <cell r="D78" t="str">
            <v>资金配套</v>
          </cell>
          <cell r="E78">
            <v>39070</v>
          </cell>
          <cell r="F78" t="str">
            <v>是</v>
          </cell>
          <cell r="G78" t="str">
            <v>制造业</v>
          </cell>
        </row>
        <row r="79">
          <cell r="C79" t="str">
            <v>914401017661313622</v>
          </cell>
          <cell r="D79" t="str">
            <v>产业联动发展奖
固定资产投资补助
经营贡献奖</v>
          </cell>
          <cell r="E79">
            <v>38259</v>
          </cell>
          <cell r="F79" t="str">
            <v>是</v>
          </cell>
          <cell r="G79" t="str">
            <v>制造业</v>
          </cell>
        </row>
        <row r="80">
          <cell r="C80" t="str">
            <v>9144011508271118XH</v>
          </cell>
          <cell r="D80" t="str">
            <v>资金配套</v>
          </cell>
          <cell r="E80">
            <v>41584</v>
          </cell>
          <cell r="F80" t="str">
            <v>是</v>
          </cell>
          <cell r="G80" t="str">
            <v>制造业</v>
          </cell>
        </row>
        <row r="81">
          <cell r="C81" t="str">
            <v>91440101723771124C</v>
          </cell>
          <cell r="D81" t="str">
            <v>经营贡献奖</v>
          </cell>
          <cell r="E81" t="str">
            <v>2016/5/16（迁入）</v>
          </cell>
          <cell r="F81" t="str">
            <v>是</v>
          </cell>
          <cell r="G81" t="str">
            <v>制造业</v>
          </cell>
        </row>
        <row r="82">
          <cell r="C82" t="str">
            <v>91440101MA5CNCGR82</v>
          </cell>
          <cell r="D82" t="str">
            <v>经营贡献奖</v>
          </cell>
          <cell r="E82">
            <v>43550</v>
          </cell>
          <cell r="F82" t="str">
            <v>是</v>
          </cell>
          <cell r="G82" t="str">
            <v>制造业</v>
          </cell>
        </row>
        <row r="83">
          <cell r="C83" t="str">
            <v>91440101MA59H6WL9A</v>
          </cell>
          <cell r="D83" t="str">
            <v>资金配套</v>
          </cell>
          <cell r="E83">
            <v>42725</v>
          </cell>
          <cell r="F83" t="str">
            <v>是</v>
          </cell>
          <cell r="G83" t="str">
            <v>制造业</v>
          </cell>
        </row>
        <row r="84">
          <cell r="C84" t="str">
            <v>91440101MA5CY9PU1E</v>
          </cell>
          <cell r="D84" t="str">
            <v>经营贡献奖</v>
          </cell>
          <cell r="E84">
            <v>43720</v>
          </cell>
          <cell r="F84" t="str">
            <v>是</v>
          </cell>
          <cell r="G84" t="str">
            <v>制造业</v>
          </cell>
        </row>
        <row r="85">
          <cell r="C85" t="str">
            <v>91440115562299980L</v>
          </cell>
          <cell r="D85" t="str">
            <v>资金配套</v>
          </cell>
          <cell r="E85" t="str">
            <v>2012/10/7（迁入）</v>
          </cell>
          <cell r="F85" t="str">
            <v>是</v>
          </cell>
          <cell r="G85" t="str">
            <v>制造业</v>
          </cell>
        </row>
        <row r="86">
          <cell r="C86" t="str">
            <v>91440115618701589D</v>
          </cell>
          <cell r="D86" t="str">
            <v>资金配套</v>
          </cell>
          <cell r="E86">
            <v>34918</v>
          </cell>
          <cell r="F86" t="str">
            <v>是</v>
          </cell>
          <cell r="G86" t="str">
            <v>制造业</v>
          </cell>
        </row>
        <row r="87">
          <cell r="C87" t="str">
            <v>914401157661223869</v>
          </cell>
          <cell r="D87" t="str">
            <v>经营贡献奖</v>
          </cell>
          <cell r="E87">
            <v>38239</v>
          </cell>
          <cell r="F87" t="str">
            <v>是</v>
          </cell>
          <cell r="G87" t="str">
            <v>制造业</v>
          </cell>
        </row>
        <row r="88">
          <cell r="C88" t="str">
            <v>9144010178894150XP</v>
          </cell>
          <cell r="D88" t="str">
            <v>经营贡献奖</v>
          </cell>
          <cell r="E88" t="str">
            <v>/</v>
          </cell>
          <cell r="F88" t="str">
            <v>是</v>
          </cell>
          <cell r="G88" t="str">
            <v>制造业</v>
          </cell>
        </row>
        <row r="89">
          <cell r="C89" t="str">
            <v>91440101618413376W</v>
          </cell>
          <cell r="D89" t="str">
            <v>经营贡献奖</v>
          </cell>
          <cell r="E89" t="str">
            <v>/</v>
          </cell>
          <cell r="F89" t="str">
            <v>是</v>
          </cell>
          <cell r="G89" t="str">
            <v>制造业</v>
          </cell>
        </row>
        <row r="90">
          <cell r="C90" t="str">
            <v>914401137733132793</v>
          </cell>
          <cell r="D90" t="str">
            <v>技改后奖补
固定资产投资补助</v>
          </cell>
          <cell r="E90" t="str">
            <v>2016/4/22（迁入）</v>
          </cell>
          <cell r="F90" t="str">
            <v>是</v>
          </cell>
          <cell r="G90" t="str">
            <v>制造业</v>
          </cell>
        </row>
        <row r="91">
          <cell r="C91" t="str">
            <v>91440101771158973D</v>
          </cell>
          <cell r="D91" t="str">
            <v>产业联动发展奖</v>
          </cell>
          <cell r="E91">
            <v>38384</v>
          </cell>
          <cell r="F91" t="str">
            <v>是</v>
          </cell>
          <cell r="G91" t="str">
            <v>制造业</v>
          </cell>
        </row>
        <row r="92">
          <cell r="C92" t="str">
            <v>91440115MA59AKN77M</v>
          </cell>
          <cell r="D92" t="str">
            <v>资金配套</v>
          </cell>
          <cell r="E92">
            <v>42310</v>
          </cell>
          <cell r="F92" t="str">
            <v>是</v>
          </cell>
          <cell r="G92" t="str">
            <v>科学研究和技术服务业</v>
          </cell>
        </row>
        <row r="93">
          <cell r="C93" t="str">
            <v>91440101MA59J7GY79</v>
          </cell>
          <cell r="D93" t="str">
            <v>资金配套</v>
          </cell>
          <cell r="E93">
            <v>42759</v>
          </cell>
          <cell r="F93" t="str">
            <v>是</v>
          </cell>
          <cell r="G93" t="str">
            <v>制造业</v>
          </cell>
        </row>
        <row r="94">
          <cell r="C94" t="str">
            <v>9144011561872051XC</v>
          </cell>
          <cell r="D94" t="str">
            <v>资金配套</v>
          </cell>
          <cell r="E94">
            <v>35634</v>
          </cell>
          <cell r="F94" t="str">
            <v>是</v>
          </cell>
          <cell r="G94" t="str">
            <v>制造业</v>
          </cell>
        </row>
        <row r="95">
          <cell r="C95" t="str">
            <v>914401157733298870</v>
          </cell>
          <cell r="D95" t="str">
            <v>资金配套</v>
          </cell>
          <cell r="E95">
            <v>38497</v>
          </cell>
          <cell r="F95" t="str">
            <v>是</v>
          </cell>
          <cell r="G95" t="str">
            <v>制造业</v>
          </cell>
        </row>
        <row r="96">
          <cell r="C96" t="str">
            <v>9144010131054314XU</v>
          </cell>
          <cell r="D96" t="str">
            <v>经营贡献奖</v>
          </cell>
          <cell r="E96">
            <v>41831</v>
          </cell>
          <cell r="F96" t="str">
            <v>是</v>
          </cell>
          <cell r="G96" t="str">
            <v>制造业</v>
          </cell>
        </row>
        <row r="97">
          <cell r="C97" t="str">
            <v>91440115618714902K</v>
          </cell>
          <cell r="D97" t="str">
            <v>经营贡献奖</v>
          </cell>
          <cell r="E97">
            <v>35523</v>
          </cell>
          <cell r="F97" t="str">
            <v>是</v>
          </cell>
          <cell r="G97" t="str">
            <v>制造业</v>
          </cell>
        </row>
        <row r="98">
          <cell r="C98" t="str">
            <v>91440115783761788Y</v>
          </cell>
          <cell r="D98" t="str">
            <v>技改后奖补</v>
          </cell>
          <cell r="E98">
            <v>38734</v>
          </cell>
          <cell r="F98" t="str">
            <v>是</v>
          </cell>
          <cell r="G98" t="str">
            <v>制造业</v>
          </cell>
        </row>
        <row r="99">
          <cell r="C99" t="str">
            <v>91440101771190244T</v>
          </cell>
          <cell r="D99" t="str">
            <v>固定资产投资补助
技改后奖补
经营贡献奖</v>
          </cell>
          <cell r="E99">
            <v>38455</v>
          </cell>
          <cell r="F99" t="str">
            <v>是</v>
          </cell>
          <cell r="G99" t="str">
            <v>制造业</v>
          </cell>
        </row>
        <row r="100">
          <cell r="C100" t="str">
            <v>91440115679718237X</v>
          </cell>
          <cell r="D100" t="str">
            <v>固定资产投资补助
技改后奖补</v>
          </cell>
          <cell r="E100">
            <v>39701</v>
          </cell>
          <cell r="F100" t="str">
            <v>是</v>
          </cell>
          <cell r="G100" t="str">
            <v>制造业</v>
          </cell>
        </row>
        <row r="101">
          <cell r="C101" t="str">
            <v>91440115618788688G</v>
          </cell>
          <cell r="D101" t="str">
            <v>固定资产投资补助
经营贡献奖</v>
          </cell>
          <cell r="E101">
            <v>33689</v>
          </cell>
          <cell r="F101" t="str">
            <v>是</v>
          </cell>
          <cell r="G101" t="str">
            <v>制造业</v>
          </cell>
        </row>
        <row r="102">
          <cell r="C102" t="str">
            <v>91440101576010885U</v>
          </cell>
          <cell r="D102" t="str">
            <v>资金配套</v>
          </cell>
          <cell r="E102">
            <v>40689</v>
          </cell>
          <cell r="F102" t="str">
            <v>是</v>
          </cell>
          <cell r="G102" t="str">
            <v>制造业</v>
          </cell>
        </row>
        <row r="103">
          <cell r="C103" t="str">
            <v>91440115669982835P</v>
          </cell>
          <cell r="D103" t="str">
            <v>固定资产投资补助</v>
          </cell>
          <cell r="E103" t="str">
            <v>/</v>
          </cell>
          <cell r="F103" t="str">
            <v>是</v>
          </cell>
          <cell r="G103" t="str">
            <v>科学研究和技术服务业</v>
          </cell>
        </row>
        <row r="104">
          <cell r="C104" t="str">
            <v>91440115562252963A</v>
          </cell>
          <cell r="D104" t="str">
            <v>资金配套</v>
          </cell>
          <cell r="E104">
            <v>40442</v>
          </cell>
          <cell r="F104" t="str">
            <v>是</v>
          </cell>
          <cell r="G104" t="str">
            <v>制造业</v>
          </cell>
        </row>
        <row r="105">
          <cell r="C105" t="str">
            <v>91440115775695346R</v>
          </cell>
          <cell r="D105" t="str">
            <v>资金配套</v>
          </cell>
          <cell r="E105">
            <v>38617</v>
          </cell>
          <cell r="F105" t="str">
            <v>是</v>
          </cell>
          <cell r="G105" t="str">
            <v>制造业</v>
          </cell>
        </row>
        <row r="106">
          <cell r="C106" t="str">
            <v>91440115058906876H</v>
          </cell>
          <cell r="D106" t="str">
            <v>经营贡献奖</v>
          </cell>
          <cell r="E106">
            <v>41248</v>
          </cell>
          <cell r="F106" t="str">
            <v>是</v>
          </cell>
          <cell r="G106" t="str">
            <v>制造业</v>
          </cell>
        </row>
        <row r="107">
          <cell r="C107" t="str">
            <v>91440115748033793C</v>
          </cell>
          <cell r="D107" t="str">
            <v>经营贡献奖</v>
          </cell>
          <cell r="E107" t="str">
            <v>2012/3/2 （迁入）</v>
          </cell>
          <cell r="F107" t="str">
            <v>是</v>
          </cell>
          <cell r="G107" t="str">
            <v>科学研究和技术服务业</v>
          </cell>
        </row>
        <row r="108">
          <cell r="C108" t="str">
            <v>9144010155444421XT</v>
          </cell>
          <cell r="D108" t="str">
            <v>经营贡献奖</v>
          </cell>
          <cell r="E108" t="str">
            <v>/</v>
          </cell>
          <cell r="F108" t="str">
            <v>是</v>
          </cell>
          <cell r="G108" t="str">
            <v>制造业</v>
          </cell>
        </row>
        <row r="109">
          <cell r="C109" t="str">
            <v>91440115764011658F</v>
          </cell>
          <cell r="D109" t="str">
            <v>经营贡献奖</v>
          </cell>
          <cell r="E109">
            <v>38181</v>
          </cell>
          <cell r="F109" t="str">
            <v>是</v>
          </cell>
          <cell r="G109" t="str">
            <v>制造业</v>
          </cell>
        </row>
        <row r="110">
          <cell r="C110" t="str">
            <v>91440115781228314Y</v>
          </cell>
          <cell r="D110" t="str">
            <v>经营贡献奖</v>
          </cell>
          <cell r="E110" t="str">
            <v>/</v>
          </cell>
          <cell r="F110" t="str">
            <v>/</v>
          </cell>
          <cell r="G110" t="str">
            <v>/</v>
          </cell>
        </row>
        <row r="111">
          <cell r="C111" t="str">
            <v>914401150681975405</v>
          </cell>
          <cell r="D111" t="str">
            <v>经营贡献奖</v>
          </cell>
          <cell r="E111">
            <v>41421</v>
          </cell>
          <cell r="F111" t="str">
            <v>是</v>
          </cell>
          <cell r="G111" t="str">
            <v>批发和零售业</v>
          </cell>
        </row>
        <row r="112">
          <cell r="C112" t="str">
            <v>91440115581853609A</v>
          </cell>
          <cell r="D112" t="str">
            <v>经营贡献奖</v>
          </cell>
          <cell r="E112" t="str">
            <v>2015/2/13 （迁入）</v>
          </cell>
          <cell r="F112" t="str">
            <v>是</v>
          </cell>
          <cell r="G112" t="str">
            <v>制造业</v>
          </cell>
        </row>
        <row r="113">
          <cell r="C113" t="str">
            <v>91440115618705723W</v>
          </cell>
          <cell r="D113" t="str">
            <v>经营贡献奖</v>
          </cell>
          <cell r="E113">
            <v>34583</v>
          </cell>
          <cell r="F113" t="str">
            <v>是</v>
          </cell>
          <cell r="G113" t="str">
            <v>制造业</v>
          </cell>
        </row>
        <row r="114">
          <cell r="C114" t="str">
            <v>9144011561870574XF</v>
          </cell>
          <cell r="D114" t="str">
            <v>经营贡献奖</v>
          </cell>
          <cell r="E114">
            <v>34855</v>
          </cell>
          <cell r="F114" t="str">
            <v>是</v>
          </cell>
          <cell r="G114" t="str">
            <v>制造业</v>
          </cell>
        </row>
        <row r="115">
          <cell r="C115" t="str">
            <v>9144011561870654XB</v>
          </cell>
          <cell r="D115" t="str">
            <v>经营贡献奖</v>
          </cell>
          <cell r="E115">
            <v>34463</v>
          </cell>
          <cell r="F115" t="str">
            <v>是</v>
          </cell>
          <cell r="G115" t="str">
            <v>科学研究和技术服务业</v>
          </cell>
        </row>
        <row r="116">
          <cell r="C116" t="str">
            <v>91440115741867912R</v>
          </cell>
          <cell r="D116" t="str">
            <v>经营贡献奖</v>
          </cell>
          <cell r="E116" t="str">
            <v>2009/1/23 （迁入）</v>
          </cell>
          <cell r="F116" t="str">
            <v>是</v>
          </cell>
          <cell r="G116" t="str">
            <v>制造业</v>
          </cell>
        </row>
        <row r="117">
          <cell r="C117" t="str">
            <v>91440115759428926Q</v>
          </cell>
          <cell r="D117" t="str">
            <v>经营贡献奖</v>
          </cell>
          <cell r="E117">
            <v>38065</v>
          </cell>
          <cell r="F117" t="str">
            <v>是</v>
          </cell>
          <cell r="G117" t="str">
            <v>制造业</v>
          </cell>
        </row>
        <row r="118">
          <cell r="C118" t="str">
            <v>9144011558951605XU</v>
          </cell>
          <cell r="D118" t="str">
            <v>经营贡献奖</v>
          </cell>
          <cell r="E118">
            <v>40987</v>
          </cell>
          <cell r="F118" t="str">
            <v>是</v>
          </cell>
          <cell r="G118" t="str">
            <v>制造业</v>
          </cell>
        </row>
        <row r="119">
          <cell r="C119" t="str">
            <v>91440101753480168U</v>
          </cell>
          <cell r="D119" t="str">
            <v>经营贡献奖
资金配套</v>
          </cell>
          <cell r="E119" t="str">
            <v>2016/11/1 （迁入）</v>
          </cell>
          <cell r="F119" t="str">
            <v>是</v>
          </cell>
          <cell r="G119" t="str">
            <v>制造业</v>
          </cell>
        </row>
        <row r="120">
          <cell r="C120" t="str">
            <v>91440115769527397E</v>
          </cell>
          <cell r="D120" t="str">
            <v>经营贡献奖</v>
          </cell>
          <cell r="E120">
            <v>38348</v>
          </cell>
          <cell r="F120" t="str">
            <v>是</v>
          </cell>
          <cell r="G120" t="str">
            <v>制造业</v>
          </cell>
        </row>
        <row r="121">
          <cell r="C121" t="str">
            <v>914401157860954266</v>
          </cell>
          <cell r="D121" t="str">
            <v>经营贡献奖</v>
          </cell>
          <cell r="E121" t="str">
            <v>2009/12/7 （迁入）</v>
          </cell>
          <cell r="F121" t="str">
            <v>是</v>
          </cell>
          <cell r="G121" t="str">
            <v>制造业</v>
          </cell>
        </row>
        <row r="122">
          <cell r="C122" t="str">
            <v>914401155622728256</v>
          </cell>
          <cell r="D122" t="str">
            <v>经营贡献奖
资金配套</v>
          </cell>
          <cell r="E122">
            <v>40460</v>
          </cell>
          <cell r="F122" t="str">
            <v>是</v>
          </cell>
          <cell r="G122" t="str">
            <v>制造业</v>
          </cell>
        </row>
        <row r="123">
          <cell r="C123" t="str">
            <v>914401156640110872</v>
          </cell>
          <cell r="D123" t="str">
            <v>经营贡献奖</v>
          </cell>
          <cell r="E123">
            <v>39251</v>
          </cell>
          <cell r="F123" t="str">
            <v>是</v>
          </cell>
          <cell r="G123" t="str">
            <v>制造业</v>
          </cell>
        </row>
        <row r="124">
          <cell r="C124" t="str">
            <v>914401156681433861</v>
          </cell>
          <cell r="D124" t="str">
            <v>经营贡献奖</v>
          </cell>
          <cell r="E124">
            <v>39413</v>
          </cell>
          <cell r="F124" t="str">
            <v>是</v>
          </cell>
          <cell r="G124" t="str">
            <v>制造业</v>
          </cell>
        </row>
        <row r="125">
          <cell r="C125" t="str">
            <v>91440115691505189K</v>
          </cell>
          <cell r="D125" t="str">
            <v>经营贡献奖</v>
          </cell>
          <cell r="E125">
            <v>40036</v>
          </cell>
          <cell r="F125" t="str">
            <v>是</v>
          </cell>
          <cell r="G125" t="str">
            <v>制造业</v>
          </cell>
        </row>
        <row r="126">
          <cell r="C126" t="str">
            <v>91440115767697499N</v>
          </cell>
          <cell r="D126" t="str">
            <v>经营贡献奖</v>
          </cell>
          <cell r="E126">
            <v>38324</v>
          </cell>
          <cell r="F126" t="str">
            <v>是</v>
          </cell>
          <cell r="G126" t="str">
            <v>制造业</v>
          </cell>
        </row>
        <row r="127">
          <cell r="C127" t="str">
            <v>91440115771174279A</v>
          </cell>
          <cell r="D127" t="str">
            <v>经营贡献奖</v>
          </cell>
          <cell r="E127" t="str">
            <v>2015/12/18 （迁入）</v>
          </cell>
          <cell r="F127" t="str">
            <v>是</v>
          </cell>
          <cell r="G127" t="str">
            <v>制造业</v>
          </cell>
        </row>
        <row r="128">
          <cell r="C128" t="str">
            <v>91440115773342088J</v>
          </cell>
          <cell r="D128" t="str">
            <v>经营贡献奖</v>
          </cell>
          <cell r="E128">
            <v>38502</v>
          </cell>
          <cell r="F128" t="str">
            <v>是</v>
          </cell>
          <cell r="G128" t="str">
            <v>制造业</v>
          </cell>
        </row>
        <row r="129">
          <cell r="C129" t="str">
            <v>914401150506348295</v>
          </cell>
          <cell r="D129" t="str">
            <v>经营贡献奖</v>
          </cell>
          <cell r="E129">
            <v>41124</v>
          </cell>
          <cell r="F129" t="str">
            <v>是</v>
          </cell>
          <cell r="G129" t="str">
            <v>制造业</v>
          </cell>
        </row>
        <row r="130">
          <cell r="C130" t="str">
            <v>91440115725642756T</v>
          </cell>
          <cell r="D130" t="str">
            <v>经营贡献奖</v>
          </cell>
          <cell r="E130" t="str">
            <v>2001/12/30（迁入）</v>
          </cell>
          <cell r="F130" t="str">
            <v>是</v>
          </cell>
          <cell r="G130" t="str">
            <v>科学研究和技术服务业</v>
          </cell>
        </row>
        <row r="131">
          <cell r="C131" t="str">
            <v>914401156187089834</v>
          </cell>
          <cell r="D131" t="str">
            <v>经营贡献奖</v>
          </cell>
          <cell r="E131">
            <v>35059</v>
          </cell>
          <cell r="F131" t="str">
            <v>是</v>
          </cell>
          <cell r="G131" t="str">
            <v>批发和零售业</v>
          </cell>
        </row>
        <row r="132">
          <cell r="C132" t="str">
            <v>914401013044991380</v>
          </cell>
          <cell r="D132" t="str">
            <v>经营贡献奖
资金配套</v>
          </cell>
          <cell r="E132" t="str">
            <v>2018/1/2 （迁入）</v>
          </cell>
          <cell r="F132" t="str">
            <v>是</v>
          </cell>
          <cell r="G132" t="str">
            <v>制造业</v>
          </cell>
        </row>
        <row r="133">
          <cell r="C133" t="str">
            <v>91440115340102222T</v>
          </cell>
          <cell r="D133" t="str">
            <v>经营贡献奖</v>
          </cell>
          <cell r="E133">
            <v>42122</v>
          </cell>
          <cell r="F133" t="str">
            <v>是</v>
          </cell>
          <cell r="G133" t="str">
            <v>科学研究和技术服务业</v>
          </cell>
        </row>
        <row r="134">
          <cell r="C134" t="str">
            <v>914401155566976327</v>
          </cell>
          <cell r="D134" t="str">
            <v>经营贡献奖</v>
          </cell>
          <cell r="E134">
            <v>40354</v>
          </cell>
          <cell r="F134" t="str">
            <v>是</v>
          </cell>
          <cell r="G134" t="str">
            <v>制造业</v>
          </cell>
        </row>
        <row r="135">
          <cell r="C135" t="str">
            <v>91440115581877555R</v>
          </cell>
          <cell r="D135" t="str">
            <v>经营贡献奖</v>
          </cell>
          <cell r="E135">
            <v>40792</v>
          </cell>
          <cell r="F135" t="str">
            <v>是</v>
          </cell>
          <cell r="G135" t="str">
            <v>制造业</v>
          </cell>
        </row>
        <row r="136">
          <cell r="C136" t="str">
            <v>91440101671816449R</v>
          </cell>
          <cell r="D136" t="str">
            <v>经营贡献奖</v>
          </cell>
          <cell r="E136">
            <v>39472</v>
          </cell>
          <cell r="F136" t="str">
            <v>是</v>
          </cell>
          <cell r="G136" t="str">
            <v>制造业</v>
          </cell>
        </row>
        <row r="137">
          <cell r="C137" t="str">
            <v>91440115741851670M</v>
          </cell>
          <cell r="D137" t="str">
            <v>经营贡献奖</v>
          </cell>
          <cell r="E137" t="str">
            <v>2014/1/27（迁入）</v>
          </cell>
          <cell r="F137" t="str">
            <v>是</v>
          </cell>
          <cell r="G137" t="str">
            <v>制造业</v>
          </cell>
        </row>
        <row r="138">
          <cell r="C138" t="str">
            <v>914401010882189869</v>
          </cell>
          <cell r="D138" t="str">
            <v>经营贡献奖</v>
          </cell>
          <cell r="E138" t="str">
            <v>/</v>
          </cell>
          <cell r="F138" t="str">
            <v>否</v>
          </cell>
          <cell r="G138" t="str">
            <v>/</v>
          </cell>
        </row>
        <row r="139">
          <cell r="C139" t="str">
            <v>91440115563988921T</v>
          </cell>
          <cell r="D139" t="str">
            <v>经营贡献奖</v>
          </cell>
          <cell r="E139">
            <v>40494</v>
          </cell>
          <cell r="F139" t="str">
            <v>是</v>
          </cell>
          <cell r="G139" t="str">
            <v>制造业</v>
          </cell>
        </row>
        <row r="140">
          <cell r="C140" t="str">
            <v>914401155876129965</v>
          </cell>
          <cell r="D140" t="str">
            <v>经营贡献奖</v>
          </cell>
          <cell r="E140" t="str">
            <v>2013/11/5（迁入）</v>
          </cell>
          <cell r="F140" t="str">
            <v>是</v>
          </cell>
          <cell r="G140" t="str">
            <v>制造业</v>
          </cell>
        </row>
        <row r="141">
          <cell r="C141" t="str">
            <v>91440115764014795M</v>
          </cell>
          <cell r="D141" t="str">
            <v>经营贡献奖</v>
          </cell>
          <cell r="E141">
            <v>41200</v>
          </cell>
          <cell r="F141" t="str">
            <v>是</v>
          </cell>
          <cell r="G141" t="str">
            <v>制造业</v>
          </cell>
        </row>
        <row r="142">
          <cell r="C142" t="str">
            <v>914401017676582381</v>
          </cell>
          <cell r="D142" t="str">
            <v>经营贡献奖</v>
          </cell>
          <cell r="E142">
            <v>41527</v>
          </cell>
          <cell r="F142" t="str">
            <v>是</v>
          </cell>
          <cell r="G142" t="str">
            <v>制造业</v>
          </cell>
        </row>
        <row r="143">
          <cell r="C143" t="str">
            <v>91440101MA59E70L1J</v>
          </cell>
          <cell r="D143" t="str">
            <v>经营贡献奖</v>
          </cell>
          <cell r="E143">
            <v>42587</v>
          </cell>
          <cell r="F143" t="str">
            <v>是</v>
          </cell>
          <cell r="G143" t="str">
            <v>电力、热力、燃气及水生产和供应业</v>
          </cell>
        </row>
        <row r="144">
          <cell r="C144" t="str">
            <v>9144011556599230X6</v>
          </cell>
          <cell r="D144" t="str">
            <v>经营贡献奖</v>
          </cell>
          <cell r="E144">
            <v>40533</v>
          </cell>
          <cell r="F144" t="str">
            <v>是</v>
          </cell>
          <cell r="G144" t="str">
            <v>制造业</v>
          </cell>
        </row>
        <row r="145">
          <cell r="C145" t="str">
            <v>91440101589505369P</v>
          </cell>
          <cell r="D145" t="str">
            <v>经营贡献奖
资金配套</v>
          </cell>
          <cell r="E145">
            <v>41579</v>
          </cell>
          <cell r="F145" t="str">
            <v>是</v>
          </cell>
          <cell r="G145" t="str">
            <v>制造业</v>
          </cell>
        </row>
        <row r="146">
          <cell r="C146" t="str">
            <v>91440101739854178X</v>
          </cell>
          <cell r="D146" t="str">
            <v>经营贡献奖</v>
          </cell>
          <cell r="E146">
            <v>40406</v>
          </cell>
          <cell r="F146" t="str">
            <v>是</v>
          </cell>
          <cell r="G146" t="str">
            <v>制造业</v>
          </cell>
        </row>
        <row r="147">
          <cell r="C147" t="str">
            <v>91440101691519046U</v>
          </cell>
          <cell r="D147" t="str">
            <v>经营贡献奖</v>
          </cell>
          <cell r="E147" t="str">
            <v>/</v>
          </cell>
          <cell r="F147" t="str">
            <v>是</v>
          </cell>
          <cell r="G147" t="str">
            <v>水利、环境和公共设施管理业</v>
          </cell>
        </row>
        <row r="148">
          <cell r="C148" t="str">
            <v>91440101MA59FHFF0F</v>
          </cell>
          <cell r="D148" t="str">
            <v>经营贡献奖</v>
          </cell>
          <cell r="E148">
            <v>42669</v>
          </cell>
          <cell r="F148" t="str">
            <v>是</v>
          </cell>
          <cell r="G148" t="str">
            <v>信息传输、软件和信息技术服务业</v>
          </cell>
        </row>
        <row r="149">
          <cell r="C149" t="str">
            <v>91440101MA5ALLHR6N</v>
          </cell>
          <cell r="D149" t="str">
            <v>资金配套</v>
          </cell>
          <cell r="E149">
            <v>43055</v>
          </cell>
          <cell r="F149" t="str">
            <v>是</v>
          </cell>
          <cell r="G149" t="str">
            <v>科学研究和技术服务业</v>
          </cell>
        </row>
        <row r="150">
          <cell r="C150" t="str">
            <v>91440115788910359E</v>
          </cell>
          <cell r="D150" t="str">
            <v>资金配套</v>
          </cell>
          <cell r="E150">
            <v>38917</v>
          </cell>
          <cell r="F150" t="str">
            <v>是</v>
          </cell>
          <cell r="G150" t="str">
            <v>制造业</v>
          </cell>
        </row>
        <row r="151">
          <cell r="C151" t="str">
            <v>91440101775661349M</v>
          </cell>
          <cell r="D151" t="str">
            <v>资金配套</v>
          </cell>
          <cell r="E151">
            <v>42677</v>
          </cell>
          <cell r="F151" t="str">
            <v>是</v>
          </cell>
          <cell r="G151" t="str">
            <v>科学研究和技术服务业</v>
          </cell>
        </row>
        <row r="152">
          <cell r="C152" t="str">
            <v>914401157973799853</v>
          </cell>
          <cell r="D152" t="str">
            <v>资金配套</v>
          </cell>
          <cell r="E152">
            <v>39177</v>
          </cell>
          <cell r="F152" t="str">
            <v>是</v>
          </cell>
          <cell r="G152" t="str">
            <v>制造业</v>
          </cell>
        </row>
        <row r="153">
          <cell r="C153" t="str">
            <v>91440115MA59CEH145</v>
          </cell>
          <cell r="D153" t="str">
            <v>资金配套</v>
          </cell>
          <cell r="E153">
            <v>42471</v>
          </cell>
          <cell r="F153" t="str">
            <v>是</v>
          </cell>
          <cell r="G153" t="str">
            <v>电力、热力、燃气及水生产和供应业</v>
          </cell>
        </row>
        <row r="154">
          <cell r="C154" t="str">
            <v>914401013044253072</v>
          </cell>
          <cell r="D154" t="str">
            <v>资金配套</v>
          </cell>
          <cell r="E154">
            <v>41800</v>
          </cell>
          <cell r="F154" t="str">
            <v>是</v>
          </cell>
          <cell r="G154" t="str">
            <v>制造业</v>
          </cell>
        </row>
        <row r="155">
          <cell r="C155" t="str">
            <v>914401016852025874</v>
          </cell>
          <cell r="D155" t="str">
            <v>资金配套</v>
          </cell>
          <cell r="E155" t="str">
            <v>2015/07/16（迁入）</v>
          </cell>
          <cell r="F155" t="str">
            <v>是</v>
          </cell>
          <cell r="G155" t="str">
            <v>制造业</v>
          </cell>
        </row>
        <row r="156">
          <cell r="C156" t="str">
            <v>91440115773336542D</v>
          </cell>
          <cell r="D156" t="str">
            <v>资金配套</v>
          </cell>
          <cell r="E156" t="str">
            <v>2013/10/30（迁入）</v>
          </cell>
          <cell r="F156" t="str">
            <v>是</v>
          </cell>
          <cell r="G156" t="str">
            <v>制造业</v>
          </cell>
        </row>
        <row r="157">
          <cell r="C157" t="str">
            <v>91440115761949640B</v>
          </cell>
          <cell r="D157" t="str">
            <v>资金配套</v>
          </cell>
          <cell r="E157" t="str">
            <v>2009/06/17（迁入）</v>
          </cell>
          <cell r="F157" t="str">
            <v>是</v>
          </cell>
          <cell r="G157" t="str">
            <v>制造业</v>
          </cell>
        </row>
        <row r="158">
          <cell r="C158" t="str">
            <v>91440115691546044G</v>
          </cell>
          <cell r="D158" t="str">
            <v>资金配套</v>
          </cell>
          <cell r="E158">
            <v>40024</v>
          </cell>
          <cell r="F158" t="str">
            <v>是</v>
          </cell>
          <cell r="G158" t="str">
            <v>科学研究和技术服务业</v>
          </cell>
        </row>
        <row r="159">
          <cell r="C159" t="str">
            <v>914401153314588922</v>
          </cell>
          <cell r="D159" t="str">
            <v>资金配套</v>
          </cell>
          <cell r="E159">
            <v>42073</v>
          </cell>
          <cell r="F159" t="str">
            <v>是</v>
          </cell>
          <cell r="G159" t="str">
            <v>制造业</v>
          </cell>
        </row>
        <row r="160">
          <cell r="C160" t="str">
            <v>91440115579963390G</v>
          </cell>
          <cell r="D160" t="str">
            <v>资金配套</v>
          </cell>
          <cell r="E160">
            <v>40806</v>
          </cell>
          <cell r="F160" t="str">
            <v>是</v>
          </cell>
          <cell r="G160" t="str">
            <v>制造业</v>
          </cell>
        </row>
        <row r="161">
          <cell r="C161" t="str">
            <v>91440101MA59G2JM8T</v>
          </cell>
          <cell r="D161" t="str">
            <v>资金配套</v>
          </cell>
          <cell r="E161">
            <v>42692</v>
          </cell>
          <cell r="F161" t="str">
            <v>是</v>
          </cell>
          <cell r="G161" t="str">
            <v>制造业</v>
          </cell>
        </row>
        <row r="162">
          <cell r="C162" t="str">
            <v>914401150721475383</v>
          </cell>
          <cell r="D162" t="str">
            <v>资金配套</v>
          </cell>
          <cell r="E162" t="str">
            <v>2016/1/15（迁入）</v>
          </cell>
          <cell r="F162" t="str">
            <v>是</v>
          </cell>
          <cell r="G162" t="str">
            <v>制造业</v>
          </cell>
        </row>
        <row r="163">
          <cell r="C163" t="str">
            <v>91440101562267081M</v>
          </cell>
          <cell r="D163" t="str">
            <v>资金配套</v>
          </cell>
          <cell r="E163">
            <v>40437</v>
          </cell>
          <cell r="F163" t="str">
            <v>是</v>
          </cell>
          <cell r="G163" t="str">
            <v>制造业</v>
          </cell>
        </row>
        <row r="164">
          <cell r="C164" t="str">
            <v>914401017860579219</v>
          </cell>
          <cell r="D164" t="str">
            <v>资金配套</v>
          </cell>
          <cell r="E164">
            <v>38807</v>
          </cell>
          <cell r="F164" t="str">
            <v>是</v>
          </cell>
          <cell r="G164" t="str">
            <v>制造业</v>
          </cell>
        </row>
        <row r="165">
          <cell r="C165" t="str">
            <v>91440115797386640G</v>
          </cell>
          <cell r="D165" t="str">
            <v>资金配套</v>
          </cell>
          <cell r="E165">
            <v>39108</v>
          </cell>
          <cell r="F165" t="str">
            <v>是</v>
          </cell>
          <cell r="G165" t="str">
            <v>制造业</v>
          </cell>
        </row>
        <row r="166">
          <cell r="C166" t="str">
            <v>914401017459968504</v>
          </cell>
          <cell r="D166" t="str">
            <v>资金配套</v>
          </cell>
          <cell r="E166">
            <v>37627</v>
          </cell>
          <cell r="F166" t="str">
            <v>是</v>
          </cell>
          <cell r="G166" t="str">
            <v>制造业</v>
          </cell>
        </row>
        <row r="167">
          <cell r="C167" t="str">
            <v>9144011555442020XN</v>
          </cell>
          <cell r="D167" t="str">
            <v>资金配套</v>
          </cell>
          <cell r="E167">
            <v>40291</v>
          </cell>
          <cell r="F167" t="str">
            <v>是</v>
          </cell>
          <cell r="G167" t="str">
            <v>制造业</v>
          </cell>
        </row>
        <row r="168">
          <cell r="C168" t="str">
            <v>91440115560209195M</v>
          </cell>
          <cell r="D168" t="str">
            <v>资金配套</v>
          </cell>
          <cell r="E168">
            <v>40395</v>
          </cell>
          <cell r="F168" t="str">
            <v>是</v>
          </cell>
          <cell r="G168" t="str">
            <v>制造业</v>
          </cell>
        </row>
        <row r="169">
          <cell r="C169" t="str">
            <v>91440101593711499D</v>
          </cell>
          <cell r="D169" t="str">
            <v>资金配套</v>
          </cell>
          <cell r="E169">
            <v>41005</v>
          </cell>
          <cell r="F169" t="str">
            <v>是</v>
          </cell>
          <cell r="G169" t="str">
            <v>制造业</v>
          </cell>
        </row>
        <row r="170">
          <cell r="C170" t="str">
            <v>914401015602175822</v>
          </cell>
          <cell r="D170" t="str">
            <v>资金配套</v>
          </cell>
          <cell r="E170">
            <v>40402</v>
          </cell>
          <cell r="F170" t="str">
            <v>是</v>
          </cell>
          <cell r="G170" t="str">
            <v>制造业</v>
          </cell>
        </row>
        <row r="171">
          <cell r="C171" t="str">
            <v>9144011532109452X3</v>
          </cell>
          <cell r="D171" t="str">
            <v>资金配套</v>
          </cell>
          <cell r="E171">
            <v>42174</v>
          </cell>
          <cell r="F171" t="str">
            <v>是</v>
          </cell>
          <cell r="G171" t="str">
            <v>制造业</v>
          </cell>
        </row>
        <row r="172">
          <cell r="C172" t="str">
            <v>91440115769503053G</v>
          </cell>
          <cell r="D172" t="str">
            <v>资金配套</v>
          </cell>
          <cell r="E172" t="str">
            <v>2014/8/28（迁入）</v>
          </cell>
          <cell r="F172" t="str">
            <v>是</v>
          </cell>
          <cell r="G172" t="str">
            <v>制造业</v>
          </cell>
        </row>
        <row r="173">
          <cell r="C173" t="str">
            <v>91440101677780715Q</v>
          </cell>
          <cell r="D173" t="str">
            <v>资金配套</v>
          </cell>
          <cell r="E173">
            <v>39654</v>
          </cell>
          <cell r="F173" t="str">
            <v>是</v>
          </cell>
          <cell r="G173" t="str">
            <v>科学研究和技术服务业</v>
          </cell>
        </row>
        <row r="174">
          <cell r="C174" t="str">
            <v>914401015799958780</v>
          </cell>
          <cell r="D174" t="str">
            <v>资金配套</v>
          </cell>
          <cell r="E174">
            <v>40766</v>
          </cell>
          <cell r="F174" t="str">
            <v>是</v>
          </cell>
          <cell r="G174" t="str">
            <v>制造业</v>
          </cell>
        </row>
        <row r="175">
          <cell r="C175" t="str">
            <v>91440101088111054P</v>
          </cell>
          <cell r="D175" t="str">
            <v>资金配套</v>
          </cell>
          <cell r="E175">
            <v>41659</v>
          </cell>
          <cell r="F175" t="str">
            <v>是</v>
          </cell>
          <cell r="G175" t="str">
            <v>科学研究和技术服务业</v>
          </cell>
        </row>
        <row r="176">
          <cell r="C176" t="str">
            <v>91440101MA5ALPGN8R</v>
          </cell>
          <cell r="D176" t="str">
            <v>资金配套</v>
          </cell>
          <cell r="E176">
            <v>43059</v>
          </cell>
          <cell r="F176" t="str">
            <v>是</v>
          </cell>
          <cell r="G176" t="str">
            <v>制造业</v>
          </cell>
        </row>
        <row r="177">
          <cell r="C177" t="str">
            <v>91440115569770122Y</v>
          </cell>
          <cell r="D177" t="str">
            <v>资金配套</v>
          </cell>
          <cell r="E177">
            <v>40603</v>
          </cell>
          <cell r="F177" t="str">
            <v>是</v>
          </cell>
          <cell r="G177" t="str">
            <v>制造业</v>
          </cell>
        </row>
        <row r="178">
          <cell r="C178" t="str">
            <v>9144011557216043X4</v>
          </cell>
          <cell r="D178" t="str">
            <v>资金配套</v>
          </cell>
          <cell r="E178" t="str">
            <v>2013/4/19（迁入）</v>
          </cell>
          <cell r="F178" t="str">
            <v>是</v>
          </cell>
          <cell r="G178" t="str">
            <v>制造业</v>
          </cell>
        </row>
        <row r="179">
          <cell r="C179" t="str">
            <v>91440101MA59CPPB7J</v>
          </cell>
          <cell r="D179" t="str">
            <v>资金配套</v>
          </cell>
          <cell r="E179" t="str">
            <v>/</v>
          </cell>
          <cell r="F179" t="str">
            <v>是</v>
          </cell>
          <cell r="G179" t="str">
            <v>制造业</v>
          </cell>
        </row>
        <row r="180">
          <cell r="C180" t="str">
            <v>914401157711874916</v>
          </cell>
          <cell r="D180" t="str">
            <v>资金配套</v>
          </cell>
          <cell r="E180">
            <v>38418</v>
          </cell>
          <cell r="F180" t="str">
            <v>是</v>
          </cell>
          <cell r="G180" t="str">
            <v>制造业</v>
          </cell>
        </row>
        <row r="181">
          <cell r="C181" t="str">
            <v>91440101MA59ENA909</v>
          </cell>
          <cell r="D181" t="str">
            <v>资金配套</v>
          </cell>
          <cell r="E181">
            <v>42615</v>
          </cell>
          <cell r="F181" t="str">
            <v>是</v>
          </cell>
          <cell r="G181" t="str">
            <v>科学研究和技术服务业</v>
          </cell>
        </row>
        <row r="182">
          <cell r="C182" t="str">
            <v>91440101618705985B</v>
          </cell>
          <cell r="D182" t="str">
            <v>技改后奖补</v>
          </cell>
          <cell r="E182" t="str">
            <v>/</v>
          </cell>
          <cell r="F182" t="str">
            <v>是</v>
          </cell>
          <cell r="G182" t="str">
            <v>制造业</v>
          </cell>
        </row>
        <row r="183">
          <cell r="C183" t="str">
            <v>914401157371936603</v>
          </cell>
          <cell r="D183" t="str">
            <v>技改后奖补</v>
          </cell>
          <cell r="E183">
            <v>37362</v>
          </cell>
          <cell r="F183" t="str">
            <v>是</v>
          </cell>
          <cell r="G183" t="str">
            <v>制造业</v>
          </cell>
        </row>
        <row r="184">
          <cell r="C184" t="str">
            <v>914401017555881648</v>
          </cell>
        </row>
        <row r="184">
          <cell r="E184">
            <v>37960</v>
          </cell>
          <cell r="F184" t="str">
            <v>是</v>
          </cell>
          <cell r="G184" t="str">
            <v>制造业</v>
          </cell>
        </row>
        <row r="185">
          <cell r="C185" t="str">
            <v>9144010177116998XX</v>
          </cell>
        </row>
        <row r="185">
          <cell r="E185">
            <v>38463</v>
          </cell>
          <cell r="F185" t="str">
            <v>是</v>
          </cell>
          <cell r="G185" t="str">
            <v>制造业</v>
          </cell>
        </row>
        <row r="186">
          <cell r="C186" t="str">
            <v>91440115764038498A</v>
          </cell>
        </row>
        <row r="186">
          <cell r="E186">
            <v>38212</v>
          </cell>
          <cell r="F186" t="str">
            <v>是</v>
          </cell>
          <cell r="G186" t="str">
            <v>制造业</v>
          </cell>
        </row>
      </sheetData>
      <sheetData sheetId="2">
        <row r="3">
          <cell r="C3" t="str">
            <v>统一社会信用代码</v>
          </cell>
          <cell r="D3" t="str">
            <v>统计关系是否在南沙区</v>
          </cell>
          <cell r="E3" t="str">
            <v>纳入统计时间</v>
          </cell>
        </row>
        <row r="4">
          <cell r="F4" t="str">
            <v>项目名称</v>
          </cell>
          <cell r="G4" t="str">
            <v>是否已入统</v>
          </cell>
        </row>
        <row r="5">
          <cell r="C5" t="str">
            <v>91440115724837658N</v>
          </cell>
          <cell r="D5" t="str">
            <v>是</v>
          </cell>
          <cell r="E5">
            <v>2011.04</v>
          </cell>
          <cell r="F5" t="str">
            <v>标签产品自动化产线的技术改造项目</v>
          </cell>
          <cell r="G5" t="str">
            <v>2019年及2020年在库</v>
          </cell>
        </row>
        <row r="6">
          <cell r="C6" t="str">
            <v>91440101767657219T</v>
          </cell>
          <cell r="D6" t="str">
            <v>是</v>
          </cell>
          <cell r="E6">
            <v>2011.04</v>
          </cell>
          <cell r="F6" t="str">
            <v>汽车刹车总成自动化产线的技术改造项目</v>
          </cell>
          <cell r="G6" t="str">
            <v>2019年及2020年在库</v>
          </cell>
        </row>
        <row r="7">
          <cell r="C7" t="str">
            <v>91440115618700084A</v>
          </cell>
          <cell r="D7" t="str">
            <v>是</v>
          </cell>
          <cell r="E7">
            <v>2011.04</v>
          </cell>
          <cell r="F7" t="str">
            <v>表面贴装及模组组装车间智能化生产技术改造项目</v>
          </cell>
          <cell r="G7" t="str">
            <v>2017年在库</v>
          </cell>
        </row>
        <row r="8">
          <cell r="C8" t="str">
            <v>91440115708216261R</v>
          </cell>
          <cell r="D8" t="str">
            <v>是</v>
          </cell>
          <cell r="E8">
            <v>2011.04</v>
          </cell>
          <cell r="F8" t="str">
            <v>聚氨酯及聚酯多元醇生产线的技术改造项目</v>
          </cell>
          <cell r="G8" t="str">
            <v>2019年在库</v>
          </cell>
        </row>
        <row r="9">
          <cell r="C9" t="str">
            <v>91440115766109894K</v>
          </cell>
          <cell r="D9" t="str">
            <v>是</v>
          </cell>
          <cell r="E9">
            <v>2013.05</v>
          </cell>
          <cell r="F9" t="str">
            <v>自动化金属材料加工产线的技术改造项目</v>
          </cell>
          <cell r="G9" t="str">
            <v>2017年在库</v>
          </cell>
        </row>
        <row r="10">
          <cell r="C10" t="str">
            <v>91440101761942502U</v>
          </cell>
          <cell r="D10" t="str">
            <v>是</v>
          </cell>
          <cell r="E10">
            <v>2011.04</v>
          </cell>
          <cell r="F10" t="str">
            <v>AUDI产线的智能化技术改造项目</v>
          </cell>
          <cell r="G10" t="str">
            <v>2017年和2018年在库</v>
          </cell>
        </row>
        <row r="11">
          <cell r="C11" t="str">
            <v>91440101753473857D</v>
          </cell>
          <cell r="D11" t="str">
            <v>是</v>
          </cell>
          <cell r="E11">
            <v>2011.04</v>
          </cell>
        </row>
        <row r="12">
          <cell r="C12" t="str">
            <v>9144011561870152X5</v>
          </cell>
          <cell r="D12" t="str">
            <v>是</v>
          </cell>
          <cell r="E12">
            <v>2011.04</v>
          </cell>
          <cell r="F12" t="str">
            <v>电子元件智能化生产线技术改造项日</v>
          </cell>
          <cell r="G12" t="str">
            <v>2019年及2020年在库</v>
          </cell>
        </row>
        <row r="13">
          <cell r="C13" t="str">
            <v>91440115766116453P</v>
          </cell>
          <cell r="D13" t="str">
            <v>是</v>
          </cell>
          <cell r="E13">
            <v>2011.04</v>
          </cell>
          <cell r="F13" t="str">
            <v>高强度轻量化汽车座椅骨架生产线的技术改造项目</v>
          </cell>
          <cell r="G13" t="str">
            <v>2019年在库</v>
          </cell>
        </row>
        <row r="14">
          <cell r="C14" t="str">
            <v>914401017889253316</v>
          </cell>
          <cell r="D14" t="str">
            <v>否</v>
          </cell>
        </row>
        <row r="15">
          <cell r="C15" t="str">
            <v>9144011530466667X3</v>
          </cell>
          <cell r="D15" t="str">
            <v>是</v>
          </cell>
          <cell r="E15">
            <v>2015.09</v>
          </cell>
        </row>
        <row r="16">
          <cell r="C16" t="str">
            <v>91440101MA59C8YX8K</v>
          </cell>
          <cell r="D16" t="str">
            <v>是</v>
          </cell>
          <cell r="E16">
            <v>2016.09</v>
          </cell>
        </row>
        <row r="17">
          <cell r="C17" t="str">
            <v>91440115MA59DLBU8D</v>
          </cell>
          <cell r="D17" t="str">
            <v>是</v>
          </cell>
          <cell r="E17">
            <v>2017.07</v>
          </cell>
        </row>
        <row r="18">
          <cell r="C18" t="str">
            <v>91440101327535736R</v>
          </cell>
          <cell r="D18" t="str">
            <v>是</v>
          </cell>
          <cell r="E18">
            <v>2018.05</v>
          </cell>
        </row>
        <row r="19">
          <cell r="C19" t="str">
            <v>91440000617414043W</v>
          </cell>
          <cell r="D19" t="str">
            <v>是</v>
          </cell>
          <cell r="E19">
            <v>2012.02</v>
          </cell>
        </row>
        <row r="20">
          <cell r="C20" t="str">
            <v>91440101725031162M</v>
          </cell>
          <cell r="D20" t="str">
            <v>是</v>
          </cell>
          <cell r="E20">
            <v>2013.05</v>
          </cell>
        </row>
        <row r="21">
          <cell r="C21" t="str">
            <v>91440900727854947H</v>
          </cell>
          <cell r="D21" t="str">
            <v>是</v>
          </cell>
          <cell r="E21">
            <v>2020.01</v>
          </cell>
        </row>
        <row r="22">
          <cell r="C22" t="str">
            <v>91440101717852200L</v>
          </cell>
          <cell r="D22" t="str">
            <v>是</v>
          </cell>
          <cell r="E22">
            <v>2011.04</v>
          </cell>
        </row>
        <row r="23">
          <cell r="C23" t="str">
            <v>91440115767698563X</v>
          </cell>
          <cell r="D23" t="str">
            <v>是</v>
          </cell>
          <cell r="E23">
            <v>2011.04</v>
          </cell>
          <cell r="F23" t="str">
            <v>广汽丰通铜业有限公司激光拼焊二期技术改造项目</v>
          </cell>
          <cell r="G23" t="str">
            <v>广汽丰通钢业有限公司激光拼焊二期技术改造项目2019年及2020年在库。</v>
          </cell>
        </row>
        <row r="24">
          <cell r="C24" t="str">
            <v>91440115061146011F</v>
          </cell>
          <cell r="D24" t="str">
            <v>是</v>
          </cell>
          <cell r="E24">
            <v>2014.12</v>
          </cell>
        </row>
        <row r="25">
          <cell r="C25" t="str">
            <v>91440101MA59FPN003</v>
          </cell>
          <cell r="D25" t="str">
            <v>是</v>
          </cell>
          <cell r="E25">
            <v>2017.07</v>
          </cell>
        </row>
        <row r="26">
          <cell r="C26" t="str">
            <v>914401157994142114</v>
          </cell>
          <cell r="D26" t="str">
            <v>是</v>
          </cell>
          <cell r="E26">
            <v>2012.05</v>
          </cell>
        </row>
        <row r="27">
          <cell r="C27" t="str">
            <v>91440101190444998U</v>
          </cell>
          <cell r="D27" t="str">
            <v>是</v>
          </cell>
          <cell r="E27">
            <v>2015.02</v>
          </cell>
        </row>
        <row r="28">
          <cell r="C28" t="str">
            <v>914401156986882649</v>
          </cell>
          <cell r="D28" t="str">
            <v>是</v>
          </cell>
          <cell r="E28">
            <v>2011.09</v>
          </cell>
        </row>
        <row r="29">
          <cell r="C29" t="str">
            <v>914401017934816247</v>
          </cell>
          <cell r="D29" t="str">
            <v>是</v>
          </cell>
          <cell r="E29">
            <v>2016.02</v>
          </cell>
          <cell r="F29" t="str">
            <v>锂离子电池转型升级技术改造项目
圆柱形钢壳锂电池自动化生产线技术改造项目</v>
          </cell>
          <cell r="G29" t="str">
            <v>锂离子电池转型技术改造项目2017年在库；圆柱形钢壳锂电池自动化生产线技术改造项目2017年和2018年在库。</v>
          </cell>
        </row>
        <row r="30">
          <cell r="C30" t="str">
            <v>91440101689323378W</v>
          </cell>
          <cell r="D30" t="str">
            <v>是</v>
          </cell>
          <cell r="E30">
            <v>2015.03</v>
          </cell>
        </row>
        <row r="31">
          <cell r="C31" t="str">
            <v>91440101764027350F</v>
          </cell>
          <cell r="D31" t="str">
            <v>是</v>
          </cell>
          <cell r="E31">
            <v>2011.04</v>
          </cell>
          <cell r="F31" t="str">
            <v>改款雷凌智能焊接生产线技术改造项目</v>
          </cell>
          <cell r="G31" t="str">
            <v>2019年在库</v>
          </cell>
        </row>
        <row r="32">
          <cell r="C32" t="str">
            <v>91440101MA59LPRH85</v>
          </cell>
          <cell r="D32" t="str">
            <v>是</v>
          </cell>
          <cell r="E32">
            <v>2018.11</v>
          </cell>
        </row>
        <row r="33">
          <cell r="C33" t="str">
            <v>91440113574028811R</v>
          </cell>
          <cell r="D33" t="str">
            <v>是</v>
          </cell>
          <cell r="E33">
            <v>2019.01</v>
          </cell>
        </row>
        <row r="34">
          <cell r="C34" t="str">
            <v>91440115661832314B</v>
          </cell>
          <cell r="D34" t="str">
            <v>是</v>
          </cell>
          <cell r="E34">
            <v>2011.04</v>
          </cell>
          <cell r="F34" t="str">
            <v>高效汽车钣金冲压线的技术改造项目</v>
          </cell>
          <cell r="G34" t="str">
            <v>2018年在库</v>
          </cell>
        </row>
        <row r="35">
          <cell r="C35" t="str">
            <v>91440115327529280E</v>
          </cell>
          <cell r="D35" t="str">
            <v>是</v>
          </cell>
          <cell r="E35" t="str">
            <v>2015.10</v>
          </cell>
        </row>
        <row r="36">
          <cell r="C36" t="str">
            <v>91440115795539017Q</v>
          </cell>
          <cell r="D36" t="str">
            <v>是</v>
          </cell>
          <cell r="E36" t="str">
            <v>2013.05</v>
          </cell>
        </row>
        <row r="37">
          <cell r="C37" t="str">
            <v>9144011555665902X7</v>
          </cell>
          <cell r="D37" t="str">
            <v>是</v>
          </cell>
          <cell r="E37" t="str">
            <v>2011.10</v>
          </cell>
          <cell r="F37" t="str">
            <v>R32环保冷媒转化及绿色生产技术改造项目</v>
          </cell>
          <cell r="G37" t="str">
            <v>2019年在库</v>
          </cell>
        </row>
        <row r="38">
          <cell r="C38" t="str">
            <v>91440400730468203G</v>
          </cell>
          <cell r="D38" t="str">
            <v>是</v>
          </cell>
          <cell r="E38" t="str">
            <v>2018.08</v>
          </cell>
        </row>
        <row r="39">
          <cell r="C39" t="str">
            <v>914401157268203903</v>
          </cell>
          <cell r="D39" t="str">
            <v>是</v>
          </cell>
          <cell r="E39" t="str">
            <v>2015.03</v>
          </cell>
        </row>
        <row r="40">
          <cell r="C40" t="str">
            <v>91440101MA5AN3Y058</v>
          </cell>
          <cell r="D40" t="str">
            <v>是</v>
          </cell>
          <cell r="E40" t="str">
            <v>2018.07</v>
          </cell>
        </row>
        <row r="41">
          <cell r="C41" t="str">
            <v>91440101757766630Q</v>
          </cell>
          <cell r="D41" t="str">
            <v>是</v>
          </cell>
          <cell r="E41" t="str">
            <v>2011.04</v>
          </cell>
        </row>
        <row r="42">
          <cell r="C42" t="str">
            <v>91440101696938450J</v>
          </cell>
          <cell r="D42" t="str">
            <v>是</v>
          </cell>
          <cell r="E42" t="str">
            <v>2011.10</v>
          </cell>
        </row>
        <row r="43">
          <cell r="C43" t="str">
            <v>91440115747576948D</v>
          </cell>
          <cell r="D43" t="str">
            <v>是</v>
          </cell>
          <cell r="E43" t="str">
            <v>2013.02</v>
          </cell>
        </row>
        <row r="44">
          <cell r="C44" t="str">
            <v>914401017594250129</v>
          </cell>
          <cell r="D44" t="str">
            <v>是</v>
          </cell>
          <cell r="E44" t="str">
            <v>2015.03</v>
          </cell>
        </row>
        <row r="45">
          <cell r="C45" t="str">
            <v>91440101556658991A</v>
          </cell>
          <cell r="D45" t="str">
            <v>是</v>
          </cell>
          <cell r="E45" t="str">
            <v>2011.08</v>
          </cell>
          <cell r="F45" t="str">
            <v>全自动辊轧成型生产线的技术改造项目</v>
          </cell>
          <cell r="G45" t="str">
            <v>2019年在库</v>
          </cell>
        </row>
        <row r="46">
          <cell r="C46" t="str">
            <v>91440101618789859R</v>
          </cell>
          <cell r="D46" t="str">
            <v>是</v>
          </cell>
          <cell r="E46" t="str">
            <v>2011.04</v>
          </cell>
        </row>
        <row r="47">
          <cell r="C47" t="str">
            <v>914401156852224499</v>
          </cell>
          <cell r="D47" t="str">
            <v>是</v>
          </cell>
          <cell r="E47" t="str">
            <v>2018.05</v>
          </cell>
        </row>
        <row r="48">
          <cell r="C48" t="str">
            <v>914401157435946044</v>
          </cell>
          <cell r="D48" t="str">
            <v>是</v>
          </cell>
          <cell r="E48" t="str">
            <v>2014.12</v>
          </cell>
        </row>
        <row r="49">
          <cell r="C49" t="str">
            <v>91440115068154735A</v>
          </cell>
          <cell r="D49" t="str">
            <v>是</v>
          </cell>
          <cell r="E49" t="str">
            <v>2016.02</v>
          </cell>
        </row>
        <row r="50">
          <cell r="C50" t="str">
            <v>914401017082205432</v>
          </cell>
          <cell r="D50" t="str">
            <v>是</v>
          </cell>
          <cell r="E50" t="str">
            <v>2011.04</v>
          </cell>
        </row>
        <row r="51">
          <cell r="C51" t="str">
            <v>91440101MA59EQ01XG</v>
          </cell>
          <cell r="D51" t="str">
            <v>是</v>
          </cell>
          <cell r="E51" t="str">
            <v>2017.07</v>
          </cell>
        </row>
        <row r="52">
          <cell r="C52" t="str">
            <v>91440115569770122Y</v>
          </cell>
          <cell r="D52" t="str">
            <v>是</v>
          </cell>
          <cell r="E52" t="str">
            <v>2015.03</v>
          </cell>
        </row>
        <row r="53">
          <cell r="C53" t="str">
            <v>91440101671822590K</v>
          </cell>
          <cell r="D53" t="str">
            <v>是</v>
          </cell>
          <cell r="E53" t="str">
            <v>2018.10</v>
          </cell>
        </row>
        <row r="54">
          <cell r="C54" t="str">
            <v>9144010108594443XQ</v>
          </cell>
          <cell r="D54" t="str">
            <v>是</v>
          </cell>
          <cell r="E54" t="str">
            <v>2017.09</v>
          </cell>
        </row>
        <row r="55">
          <cell r="C55" t="str">
            <v>91440101552390174Q</v>
          </cell>
          <cell r="D55" t="str">
            <v>是</v>
          </cell>
          <cell r="E55" t="str">
            <v>2013.05</v>
          </cell>
        </row>
        <row r="56">
          <cell r="C56" t="str">
            <v>91440115728222095W</v>
          </cell>
          <cell r="D56" t="str">
            <v>是</v>
          </cell>
          <cell r="E56" t="str">
            <v>2014.12</v>
          </cell>
        </row>
        <row r="57">
          <cell r="C57" t="str">
            <v>91440101618704579Q</v>
          </cell>
          <cell r="D57" t="str">
            <v>是</v>
          </cell>
          <cell r="E57" t="str">
            <v>2013.05</v>
          </cell>
        </row>
        <row r="58">
          <cell r="C58" t="str">
            <v>914401017315844339</v>
          </cell>
          <cell r="D58" t="str">
            <v>是</v>
          </cell>
          <cell r="E58" t="str">
            <v>2014.12</v>
          </cell>
        </row>
        <row r="59">
          <cell r="C59" t="str">
            <v>91440115556696293J</v>
          </cell>
          <cell r="D59" t="str">
            <v>是</v>
          </cell>
          <cell r="E59" t="str">
            <v>2017.12</v>
          </cell>
        </row>
        <row r="60">
          <cell r="C60" t="str">
            <v>91440101068187764X</v>
          </cell>
          <cell r="D60" t="str">
            <v>是</v>
          </cell>
          <cell r="E60" t="str">
            <v>2017.07</v>
          </cell>
        </row>
        <row r="61">
          <cell r="C61" t="str">
            <v>914401016969342308</v>
          </cell>
          <cell r="D61" t="str">
            <v>是</v>
          </cell>
          <cell r="E61" t="str">
            <v>2013.10</v>
          </cell>
        </row>
        <row r="62">
          <cell r="C62" t="str">
            <v>91440101MA59LQXXXG</v>
          </cell>
          <cell r="D62" t="str">
            <v>是</v>
          </cell>
          <cell r="E62" t="str">
            <v>2017.08</v>
          </cell>
        </row>
        <row r="63">
          <cell r="C63" t="str">
            <v>914401133044391782</v>
          </cell>
          <cell r="D63" t="str">
            <v>是</v>
          </cell>
          <cell r="E63" t="str">
            <v>2018.09</v>
          </cell>
        </row>
        <row r="64">
          <cell r="C64" t="str">
            <v>914401155622965013</v>
          </cell>
          <cell r="D64" t="str">
            <v>是</v>
          </cell>
          <cell r="E64" t="str">
            <v>2015.03</v>
          </cell>
        </row>
        <row r="65">
          <cell r="C65" t="str">
            <v>91440115661815362G</v>
          </cell>
          <cell r="D65" t="str">
            <v>是</v>
          </cell>
          <cell r="E65" t="str">
            <v>2018.05</v>
          </cell>
        </row>
        <row r="66">
          <cell r="C66" t="str">
            <v>9144011577838704XH</v>
          </cell>
          <cell r="D66" t="str">
            <v>是</v>
          </cell>
          <cell r="E66" t="str">
            <v>2015.03</v>
          </cell>
        </row>
        <row r="67">
          <cell r="C67" t="str">
            <v>91440115734936916T</v>
          </cell>
          <cell r="D67" t="str">
            <v>是</v>
          </cell>
          <cell r="E67" t="str">
            <v>2014.12</v>
          </cell>
        </row>
        <row r="68">
          <cell r="C68" t="str">
            <v>914401137329402254</v>
          </cell>
          <cell r="D68" t="str">
            <v>是</v>
          </cell>
          <cell r="E68" t="str">
            <v>2018.05</v>
          </cell>
        </row>
        <row r="69">
          <cell r="C69" t="str">
            <v>914401133474043036</v>
          </cell>
          <cell r="D69" t="str">
            <v>是</v>
          </cell>
          <cell r="E69" t="str">
            <v>2018.07</v>
          </cell>
        </row>
        <row r="70">
          <cell r="C70" t="str">
            <v>914401156813073305</v>
          </cell>
          <cell r="D70" t="str">
            <v>是</v>
          </cell>
          <cell r="E70" t="str">
            <v>2015.03</v>
          </cell>
        </row>
        <row r="71">
          <cell r="C71" t="str">
            <v>91440101MA59F99408</v>
          </cell>
          <cell r="D71" t="str">
            <v>是</v>
          </cell>
          <cell r="E71" t="str">
            <v>2017.07</v>
          </cell>
        </row>
        <row r="72">
          <cell r="C72" t="str">
            <v>91440113068676496G</v>
          </cell>
          <cell r="D72" t="str">
            <v>是</v>
          </cell>
          <cell r="E72" t="str">
            <v>2018.09</v>
          </cell>
        </row>
        <row r="73">
          <cell r="C73" t="str">
            <v>91440115766139831B</v>
          </cell>
          <cell r="D73" t="str">
            <v>是</v>
          </cell>
          <cell r="E73" t="str">
            <v>2014.12</v>
          </cell>
        </row>
        <row r="74">
          <cell r="C74" t="str">
            <v>91440101591547760G</v>
          </cell>
          <cell r="D74" t="str">
            <v>是</v>
          </cell>
          <cell r="E74" t="str">
            <v>2015.03</v>
          </cell>
        </row>
        <row r="75">
          <cell r="C75" t="str">
            <v>91440115738552979B</v>
          </cell>
          <cell r="D75" t="str">
            <v>是</v>
          </cell>
          <cell r="E75" t="str">
            <v>2014.09</v>
          </cell>
        </row>
        <row r="76">
          <cell r="C76" t="str">
            <v>91440101661806669D</v>
          </cell>
          <cell r="D76" t="str">
            <v>是</v>
          </cell>
          <cell r="E76" t="str">
            <v>2014.11</v>
          </cell>
          <cell r="F76" t="str">
            <v>汽车塑胶零部件生产线技术改造项目</v>
          </cell>
          <cell r="G76" t="str">
            <v>2019年在库</v>
          </cell>
        </row>
        <row r="77">
          <cell r="C77" t="str">
            <v>91440115MA59BPKJ5E</v>
          </cell>
          <cell r="D77" t="str">
            <v>是</v>
          </cell>
          <cell r="E77" t="str">
            <v>2016.09</v>
          </cell>
        </row>
        <row r="78">
          <cell r="C78" t="str">
            <v>91440115618702346U</v>
          </cell>
          <cell r="D78" t="str">
            <v>是</v>
          </cell>
          <cell r="E78" t="str">
            <v>2015.03</v>
          </cell>
        </row>
        <row r="79">
          <cell r="C79" t="str">
            <v>914401157973549725</v>
          </cell>
          <cell r="D79" t="str">
            <v>是</v>
          </cell>
          <cell r="E79" t="str">
            <v>2015.03</v>
          </cell>
        </row>
        <row r="80">
          <cell r="C80" t="str">
            <v>914401017661313622</v>
          </cell>
          <cell r="D80" t="str">
            <v>是</v>
          </cell>
          <cell r="E80" t="str">
            <v>2011.04</v>
          </cell>
        </row>
        <row r="81">
          <cell r="C81" t="str">
            <v>9144011508271118XH</v>
          </cell>
          <cell r="D81" t="str">
            <v>是</v>
          </cell>
          <cell r="E81" t="str">
            <v>2015.03</v>
          </cell>
        </row>
        <row r="82">
          <cell r="C82" t="str">
            <v>91440101723771124C</v>
          </cell>
          <cell r="D82" t="str">
            <v>是</v>
          </cell>
          <cell r="E82" t="str">
            <v>2017.10</v>
          </cell>
        </row>
        <row r="83">
          <cell r="C83" t="str">
            <v>91440101MA5CNCGR82</v>
          </cell>
          <cell r="D83" t="str">
            <v>是</v>
          </cell>
          <cell r="E83" t="str">
            <v>2019.10</v>
          </cell>
        </row>
        <row r="84">
          <cell r="C84" t="str">
            <v>91440101MA59H6WL9A</v>
          </cell>
          <cell r="D84" t="str">
            <v>是</v>
          </cell>
          <cell r="E84" t="str">
            <v>2017.07</v>
          </cell>
        </row>
        <row r="85">
          <cell r="C85" t="str">
            <v>91440101MA5CY9PU1E</v>
          </cell>
          <cell r="D85" t="str">
            <v>是</v>
          </cell>
          <cell r="E85" t="str">
            <v>2020.04</v>
          </cell>
        </row>
        <row r="86">
          <cell r="C86" t="str">
            <v>91440115562299980L</v>
          </cell>
          <cell r="D86" t="str">
            <v>是</v>
          </cell>
          <cell r="E86" t="str">
            <v>2015.03</v>
          </cell>
        </row>
        <row r="87">
          <cell r="C87" t="str">
            <v>91440115618701589D</v>
          </cell>
          <cell r="D87" t="str">
            <v>是</v>
          </cell>
          <cell r="E87" t="str">
            <v>2015.03</v>
          </cell>
        </row>
        <row r="88">
          <cell r="C88" t="str">
            <v>914401157661223869</v>
          </cell>
          <cell r="D88" t="str">
            <v>是</v>
          </cell>
          <cell r="E88" t="str">
            <v>2011.04</v>
          </cell>
        </row>
        <row r="89">
          <cell r="C89" t="str">
            <v>9144010178894150XP</v>
          </cell>
          <cell r="D89" t="str">
            <v>是</v>
          </cell>
          <cell r="E89" t="str">
            <v>2012.08</v>
          </cell>
        </row>
        <row r="90">
          <cell r="C90" t="str">
            <v>91440101618413376W</v>
          </cell>
          <cell r="D90" t="str">
            <v>是</v>
          </cell>
          <cell r="E90" t="str">
            <v>2012.03</v>
          </cell>
        </row>
        <row r="91">
          <cell r="C91" t="str">
            <v>914401137733132793</v>
          </cell>
          <cell r="D91" t="str">
            <v>是</v>
          </cell>
          <cell r="E91" t="str">
            <v>2017.01</v>
          </cell>
          <cell r="F91" t="str">
            <v>静电粉末喷涂系统智能化技术改造项目</v>
          </cell>
          <cell r="G91" t="str">
            <v>2019年在库</v>
          </cell>
        </row>
        <row r="92">
          <cell r="C92" t="str">
            <v>91440101771158973D</v>
          </cell>
          <cell r="D92" t="str">
            <v>是</v>
          </cell>
          <cell r="E92" t="str">
            <v>2011.04</v>
          </cell>
        </row>
        <row r="92">
          <cell r="G92" t="str">
            <v>2019年在库</v>
          </cell>
        </row>
        <row r="93">
          <cell r="C93" t="str">
            <v>91440115MA59AKN77M</v>
          </cell>
          <cell r="D93" t="str">
            <v>是</v>
          </cell>
          <cell r="E93" t="str">
            <v>2017.07</v>
          </cell>
        </row>
        <row r="93">
          <cell r="G93" t="str">
            <v>2019年在库</v>
          </cell>
        </row>
        <row r="94">
          <cell r="C94" t="str">
            <v>91440101MA59J7GY79</v>
          </cell>
          <cell r="D94" t="str">
            <v>是</v>
          </cell>
          <cell r="E94" t="str">
            <v>2017.09</v>
          </cell>
        </row>
        <row r="94">
          <cell r="G94" t="str">
            <v>2019年在库</v>
          </cell>
        </row>
        <row r="95">
          <cell r="C95" t="str">
            <v>9144011561872051XC</v>
          </cell>
          <cell r="D95" t="str">
            <v>是</v>
          </cell>
          <cell r="E95" t="str">
            <v>2011.04</v>
          </cell>
        </row>
        <row r="95">
          <cell r="G95" t="str">
            <v>10KV高压供配电系统优化升级及节能技术改造项目2019年和2020年在库</v>
          </cell>
        </row>
        <row r="96">
          <cell r="C96" t="str">
            <v>914401157733298870</v>
          </cell>
          <cell r="D96" t="str">
            <v>是</v>
          </cell>
          <cell r="E96" t="str">
            <v>2011.04</v>
          </cell>
        </row>
        <row r="96">
          <cell r="G96" t="str">
            <v>2019年在库</v>
          </cell>
        </row>
        <row r="97">
          <cell r="C97" t="str">
            <v>9144010131054314XU</v>
          </cell>
          <cell r="D97" t="str">
            <v>是</v>
          </cell>
          <cell r="E97" t="str">
            <v>2014.09</v>
          </cell>
        </row>
        <row r="97">
          <cell r="G97" t="str">
            <v>2018年在库</v>
          </cell>
        </row>
        <row r="98">
          <cell r="C98" t="str">
            <v>91440115618714902K</v>
          </cell>
          <cell r="D98" t="str">
            <v>是</v>
          </cell>
          <cell r="E98" t="str">
            <v>2011.04</v>
          </cell>
        </row>
        <row r="98">
          <cell r="G98" t="str">
            <v>2019年在库</v>
          </cell>
        </row>
        <row r="99">
          <cell r="C99" t="str">
            <v>91440115783761788Y</v>
          </cell>
          <cell r="D99" t="str">
            <v>是</v>
          </cell>
          <cell r="E99" t="str">
            <v>2011.04</v>
          </cell>
          <cell r="F99" t="str">
            <v>集装箱装配工艺技术改造项目</v>
          </cell>
          <cell r="G99" t="str">
            <v>2019年在库</v>
          </cell>
        </row>
        <row r="100">
          <cell r="C100" t="str">
            <v>91440101771190244T</v>
          </cell>
          <cell r="D100" t="str">
            <v>是</v>
          </cell>
          <cell r="E100" t="str">
            <v>2011.04</v>
          </cell>
          <cell r="F100" t="str">
            <v>汽车车顶纵梁及支架生产线的技术改造项目</v>
          </cell>
          <cell r="G100" t="str">
            <v>2019年在库</v>
          </cell>
        </row>
        <row r="101">
          <cell r="C101" t="str">
            <v>91440115679718237X</v>
          </cell>
          <cell r="D101" t="str">
            <v>是</v>
          </cell>
          <cell r="E101" t="str">
            <v>2013.05</v>
          </cell>
          <cell r="F101" t="str">
            <v>新型高精渔轮生产线技术改造项目</v>
          </cell>
          <cell r="G101" t="str">
            <v>2019年在库</v>
          </cell>
        </row>
        <row r="102">
          <cell r="C102" t="str">
            <v>91440115618788688G</v>
          </cell>
          <cell r="D102" t="str">
            <v>是</v>
          </cell>
          <cell r="E102" t="str">
            <v>2013.05</v>
          </cell>
          <cell r="F102" t="str">
            <v>中高档针织印染布及纱线</v>
          </cell>
          <cell r="G102" t="str">
            <v>10KV高压供配电系统优化升级及节能技术改造项目2019年和2020年在库</v>
          </cell>
        </row>
        <row r="103">
          <cell r="C103" t="str">
            <v>91440101576010885U</v>
          </cell>
          <cell r="D103" t="str">
            <v>是</v>
          </cell>
          <cell r="E103" t="str">
            <v>2015.03</v>
          </cell>
        </row>
        <row r="103">
          <cell r="G103" t="str">
            <v>2019年在库</v>
          </cell>
        </row>
        <row r="104">
          <cell r="C104" t="str">
            <v>91440115669982835P</v>
          </cell>
          <cell r="D104" t="str">
            <v>是</v>
          </cell>
          <cell r="E104" t="str">
            <v>2016.02</v>
          </cell>
          <cell r="F104" t="str">
            <v>新型?802.11 a/b/g/n/ac标准的WiFi模组电子元器件生产测试设备提质降耗改造升级的技术改造项目</v>
          </cell>
          <cell r="G104" t="str">
            <v>2019年在库</v>
          </cell>
        </row>
        <row r="105">
          <cell r="C105" t="str">
            <v>91440115562252963A</v>
          </cell>
          <cell r="D105" t="str">
            <v>是</v>
          </cell>
          <cell r="E105" t="str">
            <v>2013.10</v>
          </cell>
        </row>
        <row r="106">
          <cell r="C106" t="str">
            <v>91440115775695346R</v>
          </cell>
          <cell r="D106" t="str">
            <v>是</v>
          </cell>
          <cell r="E106" t="str">
            <v>2011.04</v>
          </cell>
        </row>
        <row r="107">
          <cell r="C107" t="str">
            <v>91440115058906876H</v>
          </cell>
          <cell r="D107" t="str">
            <v>是</v>
          </cell>
          <cell r="E107" t="str">
            <v>2014.12</v>
          </cell>
        </row>
        <row r="108">
          <cell r="C108" t="str">
            <v>91440115748033793C</v>
          </cell>
          <cell r="D108" t="str">
            <v>是</v>
          </cell>
          <cell r="E108" t="str">
            <v>2014.12</v>
          </cell>
        </row>
        <row r="109">
          <cell r="C109" t="str">
            <v>9144010155444421XT</v>
          </cell>
          <cell r="D109" t="str">
            <v>是</v>
          </cell>
          <cell r="E109" t="str">
            <v>2011.10</v>
          </cell>
        </row>
        <row r="110">
          <cell r="C110" t="str">
            <v>91440115764011658F</v>
          </cell>
          <cell r="D110" t="str">
            <v>是</v>
          </cell>
          <cell r="E110">
            <v>2011.04</v>
          </cell>
        </row>
        <row r="111">
          <cell r="C111" t="str">
            <v>91440115781228314Y</v>
          </cell>
          <cell r="D111" t="str">
            <v>是</v>
          </cell>
          <cell r="E111">
            <v>2011.12</v>
          </cell>
        </row>
        <row r="112">
          <cell r="C112" t="str">
            <v>914401150681975405</v>
          </cell>
          <cell r="D112" t="str">
            <v>是</v>
          </cell>
          <cell r="E112" t="str">
            <v>2013.10</v>
          </cell>
        </row>
        <row r="113">
          <cell r="C113" t="str">
            <v>91440115581853609A</v>
          </cell>
          <cell r="D113" t="str">
            <v>是</v>
          </cell>
          <cell r="E113" t="str">
            <v>2017.09</v>
          </cell>
        </row>
        <row r="114">
          <cell r="C114" t="str">
            <v>91440115618705723W</v>
          </cell>
          <cell r="D114" t="str">
            <v>是</v>
          </cell>
          <cell r="E114" t="str">
            <v>2013.05</v>
          </cell>
        </row>
        <row r="115">
          <cell r="C115" t="str">
            <v>9144011561870574XF</v>
          </cell>
          <cell r="D115" t="str">
            <v>是</v>
          </cell>
          <cell r="E115" t="str">
            <v>2013.05</v>
          </cell>
        </row>
        <row r="116">
          <cell r="C116" t="str">
            <v>9144011561870654XB</v>
          </cell>
          <cell r="D116" t="str">
            <v>是</v>
          </cell>
          <cell r="E116" t="str">
            <v>2013.05</v>
          </cell>
        </row>
        <row r="117">
          <cell r="C117" t="str">
            <v>91440115741867912R</v>
          </cell>
          <cell r="D117" t="str">
            <v>是</v>
          </cell>
          <cell r="E117" t="str">
            <v>2013.05</v>
          </cell>
        </row>
        <row r="118">
          <cell r="C118" t="str">
            <v>91440115759428926Q</v>
          </cell>
          <cell r="D118" t="str">
            <v>是</v>
          </cell>
          <cell r="E118" t="str">
            <v>2015.03</v>
          </cell>
        </row>
        <row r="119">
          <cell r="C119" t="str">
            <v>9144011558951605XU</v>
          </cell>
          <cell r="D119" t="str">
            <v>是</v>
          </cell>
          <cell r="E119" t="str">
            <v>2012.11</v>
          </cell>
        </row>
        <row r="120">
          <cell r="C120" t="str">
            <v>91440101753480168U</v>
          </cell>
          <cell r="D120" t="str">
            <v>是</v>
          </cell>
          <cell r="E120" t="str">
            <v>2018.11</v>
          </cell>
        </row>
        <row r="121">
          <cell r="C121" t="str">
            <v>91440115769527397E</v>
          </cell>
          <cell r="D121" t="str">
            <v>是</v>
          </cell>
          <cell r="E121" t="str">
            <v>2011.04</v>
          </cell>
        </row>
        <row r="122">
          <cell r="C122" t="str">
            <v>914401157860954266</v>
          </cell>
          <cell r="D122" t="str">
            <v>是</v>
          </cell>
          <cell r="E122" t="str">
            <v>2015.03</v>
          </cell>
        </row>
        <row r="123">
          <cell r="C123" t="str">
            <v>914401155622728256</v>
          </cell>
          <cell r="D123" t="str">
            <v>是</v>
          </cell>
          <cell r="E123" t="str">
            <v>2015.03</v>
          </cell>
        </row>
        <row r="124">
          <cell r="C124" t="str">
            <v>914401156640110872</v>
          </cell>
          <cell r="D124" t="str">
            <v>是</v>
          </cell>
          <cell r="E124" t="str">
            <v>2011.04</v>
          </cell>
        </row>
        <row r="125">
          <cell r="C125" t="str">
            <v>914401156681433861</v>
          </cell>
          <cell r="D125" t="str">
            <v>是</v>
          </cell>
          <cell r="E125" t="str">
            <v>2011.04</v>
          </cell>
        </row>
        <row r="126">
          <cell r="C126" t="str">
            <v>91440115691505189K</v>
          </cell>
          <cell r="D126" t="str">
            <v>是</v>
          </cell>
          <cell r="E126" t="str">
            <v>2012.08</v>
          </cell>
        </row>
        <row r="127">
          <cell r="C127" t="str">
            <v>91440115767697499N</v>
          </cell>
          <cell r="D127" t="str">
            <v>是</v>
          </cell>
          <cell r="E127" t="str">
            <v>2011.04</v>
          </cell>
        </row>
        <row r="128">
          <cell r="C128" t="str">
            <v>91440115771174279A</v>
          </cell>
          <cell r="D128" t="str">
            <v>是</v>
          </cell>
          <cell r="E128" t="str">
            <v>2018.03</v>
          </cell>
        </row>
        <row r="129">
          <cell r="C129" t="str">
            <v>91440115773342088J</v>
          </cell>
          <cell r="D129" t="str">
            <v>是</v>
          </cell>
          <cell r="E129" t="str">
            <v>2011.04</v>
          </cell>
        </row>
        <row r="130">
          <cell r="C130" t="str">
            <v>914401150506348295</v>
          </cell>
          <cell r="D130" t="str">
            <v>是</v>
          </cell>
          <cell r="E130" t="str">
            <v>2015.03</v>
          </cell>
        </row>
        <row r="131">
          <cell r="C131" t="str">
            <v>91440115725642756T</v>
          </cell>
          <cell r="D131" t="str">
            <v>是</v>
          </cell>
          <cell r="E131" t="str">
            <v>2011.04</v>
          </cell>
        </row>
        <row r="132">
          <cell r="C132" t="str">
            <v>914401156187089834</v>
          </cell>
          <cell r="D132" t="str">
            <v>是</v>
          </cell>
          <cell r="E132" t="str">
            <v>2011.03</v>
          </cell>
        </row>
        <row r="133">
          <cell r="C133" t="str">
            <v>914401013044991380</v>
          </cell>
          <cell r="D133" t="str">
            <v>是</v>
          </cell>
          <cell r="E133">
            <v>2019.01</v>
          </cell>
        </row>
        <row r="134">
          <cell r="C134" t="str">
            <v>91440115340102222T</v>
          </cell>
          <cell r="D134" t="str">
            <v>是</v>
          </cell>
          <cell r="E134">
            <v>2016.09</v>
          </cell>
        </row>
        <row r="135">
          <cell r="C135" t="str">
            <v>914401155566976327</v>
          </cell>
          <cell r="D135" t="str">
            <v>是</v>
          </cell>
          <cell r="E135">
            <v>2014.11</v>
          </cell>
        </row>
        <row r="136">
          <cell r="C136" t="str">
            <v>91440115581877555R</v>
          </cell>
          <cell r="D136" t="str">
            <v>是</v>
          </cell>
          <cell r="E136">
            <v>2014.07</v>
          </cell>
        </row>
        <row r="137">
          <cell r="C137" t="str">
            <v>91440101671816449R</v>
          </cell>
          <cell r="D137" t="str">
            <v>是</v>
          </cell>
          <cell r="E137">
            <v>2013.05</v>
          </cell>
        </row>
        <row r="138">
          <cell r="C138" t="str">
            <v>91440115741851670M</v>
          </cell>
          <cell r="D138" t="str">
            <v>是</v>
          </cell>
          <cell r="E138">
            <v>2017.12</v>
          </cell>
        </row>
        <row r="139">
          <cell r="C139" t="str">
            <v>914401010882189869</v>
          </cell>
          <cell r="D139" t="str">
            <v>是</v>
          </cell>
          <cell r="E139">
            <v>2014.09</v>
          </cell>
        </row>
        <row r="140">
          <cell r="C140" t="str">
            <v>91440115563988921T</v>
          </cell>
          <cell r="D140" t="str">
            <v>是</v>
          </cell>
          <cell r="E140">
            <v>2014.12</v>
          </cell>
        </row>
        <row r="141">
          <cell r="C141" t="str">
            <v>914401155876129965</v>
          </cell>
          <cell r="D141" t="str">
            <v>是</v>
          </cell>
          <cell r="E141">
            <v>2013.05</v>
          </cell>
        </row>
        <row r="142">
          <cell r="C142" t="str">
            <v>91440115764014795M</v>
          </cell>
          <cell r="D142" t="str">
            <v>是</v>
          </cell>
          <cell r="E142">
            <v>2013.1</v>
          </cell>
        </row>
        <row r="143">
          <cell r="C143" t="str">
            <v>914401017676582381</v>
          </cell>
          <cell r="D143" t="str">
            <v>是</v>
          </cell>
          <cell r="E143">
            <v>2014.12</v>
          </cell>
        </row>
        <row r="144">
          <cell r="C144" t="str">
            <v>91440101MA59E70L1J</v>
          </cell>
          <cell r="D144" t="str">
            <v>是</v>
          </cell>
          <cell r="E144">
            <v>2017.07</v>
          </cell>
        </row>
        <row r="145">
          <cell r="C145" t="str">
            <v>9144011556599230X6</v>
          </cell>
          <cell r="D145" t="str">
            <v>是</v>
          </cell>
          <cell r="E145">
            <v>2015.03</v>
          </cell>
        </row>
        <row r="146">
          <cell r="C146" t="str">
            <v>91440101589505369P</v>
          </cell>
          <cell r="D146" t="str">
            <v>是</v>
          </cell>
          <cell r="E146">
            <v>2014.11</v>
          </cell>
        </row>
        <row r="147">
          <cell r="C147" t="str">
            <v>91440101739854178X</v>
          </cell>
          <cell r="D147" t="str">
            <v>是</v>
          </cell>
          <cell r="E147">
            <v>2015.03</v>
          </cell>
        </row>
        <row r="148">
          <cell r="C148" t="str">
            <v>91440101MA5AN3Y058</v>
          </cell>
          <cell r="D148" t="str">
            <v>是</v>
          </cell>
          <cell r="E148">
            <v>2018.07</v>
          </cell>
        </row>
        <row r="149">
          <cell r="C149" t="str">
            <v>91440101691519046U</v>
          </cell>
          <cell r="D149" t="str">
            <v>是</v>
          </cell>
          <cell r="E149">
            <v>2015.11</v>
          </cell>
        </row>
        <row r="150">
          <cell r="C150" t="str">
            <v>91440101MA59FHFF0F</v>
          </cell>
          <cell r="D150" t="str">
            <v>是</v>
          </cell>
          <cell r="E150">
            <v>2017.07</v>
          </cell>
        </row>
        <row r="151">
          <cell r="C151" t="str">
            <v>91440101MA5ALLHR6N</v>
          </cell>
          <cell r="D151" t="str">
            <v>是</v>
          </cell>
          <cell r="E151">
            <v>2018.09</v>
          </cell>
        </row>
        <row r="152">
          <cell r="C152" t="str">
            <v>91440115788910359E</v>
          </cell>
          <cell r="D152" t="str">
            <v>是</v>
          </cell>
          <cell r="E152">
            <v>2018.05</v>
          </cell>
        </row>
        <row r="153">
          <cell r="C153" t="str">
            <v>91440101775661349M</v>
          </cell>
          <cell r="D153" t="str">
            <v>是</v>
          </cell>
          <cell r="E153">
            <v>2018.11</v>
          </cell>
        </row>
        <row r="154">
          <cell r="C154" t="str">
            <v>914401157973799853</v>
          </cell>
          <cell r="D154" t="str">
            <v>是</v>
          </cell>
          <cell r="E154">
            <v>2011.04</v>
          </cell>
        </row>
        <row r="155">
          <cell r="C155" t="str">
            <v>91440115MA59CEH145</v>
          </cell>
          <cell r="D155" t="str">
            <v>是</v>
          </cell>
          <cell r="E155">
            <v>2016.09</v>
          </cell>
        </row>
        <row r="156">
          <cell r="C156" t="str">
            <v>914401156813073305</v>
          </cell>
          <cell r="D156" t="str">
            <v>是</v>
          </cell>
          <cell r="E156">
            <v>2015.03</v>
          </cell>
        </row>
        <row r="157">
          <cell r="C157" t="str">
            <v>914401013044253072</v>
          </cell>
          <cell r="D157" t="str">
            <v>是</v>
          </cell>
          <cell r="E157">
            <v>2014.09</v>
          </cell>
        </row>
        <row r="158">
          <cell r="C158" t="str">
            <v>914401016852025874</v>
          </cell>
          <cell r="D158" t="str">
            <v>是</v>
          </cell>
          <cell r="E158">
            <v>2018.07</v>
          </cell>
        </row>
        <row r="159">
          <cell r="C159" t="str">
            <v>91440115773336542D</v>
          </cell>
          <cell r="D159" t="str">
            <v>是</v>
          </cell>
          <cell r="E159">
            <v>2014.12</v>
          </cell>
        </row>
        <row r="160">
          <cell r="C160" t="str">
            <v>91440115761949640B</v>
          </cell>
          <cell r="D160" t="str">
            <v>是</v>
          </cell>
          <cell r="E160">
            <v>2014.12</v>
          </cell>
        </row>
        <row r="161">
          <cell r="C161" t="str">
            <v>91440101MA59EQ01XG</v>
          </cell>
          <cell r="D161" t="str">
            <v>是</v>
          </cell>
          <cell r="E161">
            <v>2017.07</v>
          </cell>
        </row>
        <row r="162">
          <cell r="C162" t="str">
            <v>91440115691546044G</v>
          </cell>
          <cell r="D162" t="str">
            <v>是</v>
          </cell>
          <cell r="E162">
            <v>2015.03</v>
          </cell>
        </row>
        <row r="163">
          <cell r="C163" t="str">
            <v>914401153314588922</v>
          </cell>
          <cell r="D163" t="str">
            <v>是</v>
          </cell>
          <cell r="E163">
            <v>2015.09</v>
          </cell>
        </row>
        <row r="164">
          <cell r="C164" t="str">
            <v>91440115579963390G</v>
          </cell>
          <cell r="D164" t="str">
            <v>是</v>
          </cell>
          <cell r="E164">
            <v>2015.03</v>
          </cell>
        </row>
        <row r="165">
          <cell r="C165" t="str">
            <v>91440101MA59G2JM8T</v>
          </cell>
          <cell r="D165" t="str">
            <v>是</v>
          </cell>
          <cell r="E165">
            <v>2017.07</v>
          </cell>
        </row>
        <row r="166">
          <cell r="C166" t="str">
            <v>914401150721475383</v>
          </cell>
          <cell r="D166" t="str">
            <v>是</v>
          </cell>
          <cell r="E166" t="str">
            <v>2018.10</v>
          </cell>
        </row>
        <row r="167">
          <cell r="C167" t="str">
            <v>91440101562267081M</v>
          </cell>
          <cell r="D167" t="str">
            <v>是</v>
          </cell>
          <cell r="E167">
            <v>2015.03</v>
          </cell>
        </row>
        <row r="168">
          <cell r="C168" t="str">
            <v>914401017860579219</v>
          </cell>
          <cell r="D168" t="str">
            <v>是</v>
          </cell>
          <cell r="E168">
            <v>2015.03</v>
          </cell>
        </row>
        <row r="169">
          <cell r="C169" t="str">
            <v>91440115797386640G</v>
          </cell>
          <cell r="D169" t="str">
            <v>是</v>
          </cell>
          <cell r="E169" t="str">
            <v>2014.12</v>
          </cell>
        </row>
        <row r="170">
          <cell r="C170" t="str">
            <v>914401017459968504</v>
          </cell>
          <cell r="D170" t="str">
            <v>是</v>
          </cell>
          <cell r="E170" t="str">
            <v>2014.12</v>
          </cell>
        </row>
        <row r="171">
          <cell r="C171" t="str">
            <v>9144011555442020XN</v>
          </cell>
          <cell r="D171" t="str">
            <v>是</v>
          </cell>
          <cell r="E171">
            <v>2015.03</v>
          </cell>
        </row>
        <row r="172">
          <cell r="C172" t="str">
            <v>91440115560209195M</v>
          </cell>
          <cell r="D172" t="str">
            <v>是</v>
          </cell>
          <cell r="E172">
            <v>2015.03</v>
          </cell>
        </row>
        <row r="173">
          <cell r="C173" t="str">
            <v>91440101593711499D</v>
          </cell>
          <cell r="D173" t="str">
            <v>是</v>
          </cell>
          <cell r="E173">
            <v>2015.03</v>
          </cell>
        </row>
        <row r="174">
          <cell r="C174" t="str">
            <v>914401015602175822</v>
          </cell>
          <cell r="D174" t="str">
            <v>是</v>
          </cell>
          <cell r="E174">
            <v>2015.03</v>
          </cell>
        </row>
        <row r="175">
          <cell r="C175" t="str">
            <v>9144011532109452X3</v>
          </cell>
          <cell r="D175" t="str">
            <v>是</v>
          </cell>
          <cell r="E175" t="str">
            <v>2016.08</v>
          </cell>
        </row>
        <row r="176">
          <cell r="C176" t="str">
            <v>91440115769503053G</v>
          </cell>
          <cell r="D176" t="str">
            <v>是</v>
          </cell>
          <cell r="E176" t="str">
            <v>2018.09</v>
          </cell>
        </row>
        <row r="177">
          <cell r="C177" t="str">
            <v>91440101677780715Q</v>
          </cell>
          <cell r="D177" t="str">
            <v>是</v>
          </cell>
          <cell r="E177">
            <v>2015.03</v>
          </cell>
        </row>
        <row r="178">
          <cell r="C178" t="str">
            <v>914401015799958780</v>
          </cell>
          <cell r="D178" t="str">
            <v>是</v>
          </cell>
          <cell r="E178">
            <v>2015.03</v>
          </cell>
        </row>
        <row r="179">
          <cell r="C179" t="str">
            <v>91440101088111054P</v>
          </cell>
          <cell r="D179" t="str">
            <v>是</v>
          </cell>
          <cell r="E179" t="str">
            <v>2014.09</v>
          </cell>
        </row>
        <row r="180">
          <cell r="C180" t="str">
            <v>91440101MA5ALPGN8R</v>
          </cell>
          <cell r="D180" t="str">
            <v>是</v>
          </cell>
          <cell r="E180" t="str">
            <v>2018.11</v>
          </cell>
        </row>
        <row r="181">
          <cell r="C181" t="str">
            <v>914401017594250129</v>
          </cell>
          <cell r="D181" t="str">
            <v>是</v>
          </cell>
          <cell r="E181">
            <v>2015.03</v>
          </cell>
        </row>
        <row r="182">
          <cell r="C182" t="str">
            <v>91440115569770122Y</v>
          </cell>
          <cell r="D182" t="str">
            <v>是</v>
          </cell>
          <cell r="E182">
            <v>2015.03</v>
          </cell>
        </row>
        <row r="183">
          <cell r="C183" t="str">
            <v>9144011557216043X4</v>
          </cell>
          <cell r="D183" t="str">
            <v>是</v>
          </cell>
          <cell r="E183">
            <v>2015.03</v>
          </cell>
        </row>
        <row r="184">
          <cell r="C184" t="str">
            <v>91440101MA59CPPB7J</v>
          </cell>
          <cell r="D184" t="str">
            <v>是</v>
          </cell>
          <cell r="E184" t="str">
            <v>2016.09</v>
          </cell>
        </row>
        <row r="185">
          <cell r="C185" t="str">
            <v>914401157711874916</v>
          </cell>
          <cell r="D185" t="str">
            <v>是</v>
          </cell>
          <cell r="E185" t="str">
            <v>2017.01</v>
          </cell>
        </row>
        <row r="186">
          <cell r="C186" t="str">
            <v>91440101MA59ENA909</v>
          </cell>
          <cell r="D186" t="str">
            <v>是</v>
          </cell>
          <cell r="E186" t="str">
            <v>2017.07</v>
          </cell>
        </row>
        <row r="187">
          <cell r="C187" t="str">
            <v>91440101618705985B</v>
          </cell>
          <cell r="D187" t="str">
            <v>是</v>
          </cell>
          <cell r="E187" t="str">
            <v>2016.02</v>
          </cell>
          <cell r="F187" t="str">
            <v>配电网智能电缆技术改造项目（一期）</v>
          </cell>
          <cell r="G187" t="str">
            <v>2018年在库</v>
          </cell>
        </row>
        <row r="188">
          <cell r="C188" t="str">
            <v>914401157371936603</v>
          </cell>
          <cell r="D188" t="str">
            <v>是</v>
          </cell>
          <cell r="E188" t="str">
            <v>2014.12</v>
          </cell>
          <cell r="F188" t="str">
            <v>生产车间及产线扩建升级技术改造项目</v>
          </cell>
          <cell r="G188" t="str">
            <v>2019年在库</v>
          </cell>
        </row>
        <row r="189">
          <cell r="C189" t="str">
            <v>914401017555881648</v>
          </cell>
          <cell r="D189" t="str">
            <v>是</v>
          </cell>
          <cell r="E189" t="str">
            <v>2011.04</v>
          </cell>
        </row>
        <row r="190">
          <cell r="C190" t="str">
            <v>9144010177116998XX</v>
          </cell>
          <cell r="D190" t="str">
            <v>是</v>
          </cell>
          <cell r="E190" t="str">
            <v>2011.04</v>
          </cell>
        </row>
        <row r="191">
          <cell r="C191" t="str">
            <v>91440115764038498A</v>
          </cell>
          <cell r="D191" t="str">
            <v>是</v>
          </cell>
          <cell r="E191" t="str">
            <v>2011.04</v>
          </cell>
        </row>
      </sheetData>
      <sheetData sheetId="3">
        <row r="3">
          <cell r="B3" t="str">
            <v>统一社会信用代码</v>
          </cell>
          <cell r="C3" t="str">
            <v>申报单位名称</v>
          </cell>
          <cell r="D3" t="str">
            <v>税务局填写部分</v>
          </cell>
        </row>
        <row r="3">
          <cell r="F3" t="str">
            <v>税务局填写部分（2019年1月1日至2019年12月31日是否存在违法违规情况）
（以行政处罚书时间为准，请执法部门填写）</v>
          </cell>
        </row>
        <row r="4">
          <cell r="D4" t="str">
            <v>纳税人名称</v>
          </cell>
          <cell r="E4" t="str">
            <v>2019年至今税务征管关系是否在南沙区</v>
          </cell>
          <cell r="F4" t="str">
            <v>是否存在违法违规情况</v>
          </cell>
          <cell r="G4" t="str">
            <v>行政处罚书文号</v>
          </cell>
          <cell r="H4" t="str">
            <v>行政处罚书时间
（X年X月X日）</v>
          </cell>
          <cell r="I4" t="str">
            <v>违法违规基本情况（违法内容、处罚金额、是否适用于听证程序等信息）</v>
          </cell>
          <cell r="J4" t="str">
            <v>罚款金额（元）</v>
          </cell>
          <cell r="K4" t="str">
            <v>是否推荐该企业申报相关奖励</v>
          </cell>
          <cell r="L4" t="str">
            <v>理由</v>
          </cell>
        </row>
        <row r="5">
          <cell r="B5" t="str">
            <v>91440115724837658N</v>
          </cell>
          <cell r="C5" t="str">
            <v>艾利(广州)包装系统产品有限公司</v>
          </cell>
          <cell r="D5" t="str">
            <v>艾利（广州）包装系统产品有限公司</v>
          </cell>
          <cell r="E5" t="str">
            <v>是</v>
          </cell>
          <cell r="F5" t="str">
            <v>否</v>
          </cell>
          <cell r="G5" t="str">
            <v>-</v>
          </cell>
          <cell r="H5" t="str">
            <v>-</v>
          </cell>
          <cell r="I5" t="str">
            <v>-</v>
          </cell>
          <cell r="J5" t="str">
            <v>-</v>
          </cell>
        </row>
        <row r="6">
          <cell r="B6" t="str">
            <v>91440101767657219T</v>
          </cell>
          <cell r="C6" t="str">
            <v>爱德克斯（广州）汽车零部件有限公司</v>
          </cell>
          <cell r="D6" t="str">
            <v>爱德克斯（广州）汽车零部件有限公司</v>
          </cell>
          <cell r="E6" t="str">
            <v>是</v>
          </cell>
          <cell r="F6" t="str">
            <v>否</v>
          </cell>
          <cell r="G6" t="str">
            <v>-</v>
          </cell>
          <cell r="H6" t="str">
            <v>-</v>
          </cell>
          <cell r="I6" t="str">
            <v>-</v>
          </cell>
          <cell r="J6" t="str">
            <v>-</v>
          </cell>
        </row>
        <row r="7">
          <cell r="B7" t="str">
            <v>91440115618700084A</v>
          </cell>
          <cell r="C7" t="str">
            <v>安捷利（番禺）电子实业有限公司</v>
          </cell>
          <cell r="D7" t="str">
            <v>安捷利（番禺）电子实业有限公司</v>
          </cell>
          <cell r="E7" t="str">
            <v>是</v>
          </cell>
          <cell r="F7" t="str">
            <v>否</v>
          </cell>
          <cell r="G7" t="str">
            <v>-</v>
          </cell>
          <cell r="H7" t="str">
            <v>-</v>
          </cell>
          <cell r="I7" t="str">
            <v>-</v>
          </cell>
          <cell r="J7" t="str">
            <v>-</v>
          </cell>
        </row>
        <row r="8">
          <cell r="B8" t="str">
            <v>91440115708216261R</v>
          </cell>
          <cell r="C8" t="str">
            <v>巴斯夫聚氨酯（中国）有限公司</v>
          </cell>
          <cell r="D8" t="str">
            <v>巴斯夫聚氨酯（中国）有限公司</v>
          </cell>
          <cell r="E8" t="str">
            <v>是</v>
          </cell>
          <cell r="F8" t="str">
            <v>否</v>
          </cell>
          <cell r="G8" t="str">
            <v>-</v>
          </cell>
          <cell r="H8" t="str">
            <v>-</v>
          </cell>
          <cell r="I8" t="str">
            <v>-</v>
          </cell>
          <cell r="J8" t="str">
            <v>-</v>
          </cell>
        </row>
        <row r="9">
          <cell r="B9" t="str">
            <v>91440115766109894K</v>
          </cell>
          <cell r="C9" t="str">
            <v>昶联金属材料应用制品（广州）有限公司</v>
          </cell>
          <cell r="D9" t="str">
            <v>昶联金属材料应用制品（广州）有限公司</v>
          </cell>
          <cell r="E9" t="str">
            <v>是</v>
          </cell>
          <cell r="F9" t="str">
            <v>否</v>
          </cell>
          <cell r="G9" t="str">
            <v>-</v>
          </cell>
          <cell r="H9" t="str">
            <v>-</v>
          </cell>
          <cell r="I9" t="str">
            <v>-</v>
          </cell>
          <cell r="J9" t="str">
            <v>-</v>
          </cell>
        </row>
        <row r="10">
          <cell r="B10" t="str">
            <v>91440101761942502U</v>
          </cell>
          <cell r="C10" t="str">
            <v>电装（广州南沙）有限公司</v>
          </cell>
          <cell r="D10" t="str">
            <v>电装（广州南沙）有限公司</v>
          </cell>
          <cell r="E10" t="str">
            <v>是</v>
          </cell>
          <cell r="F10" t="str">
            <v>否</v>
          </cell>
          <cell r="G10" t="str">
            <v>-</v>
          </cell>
          <cell r="H10" t="str">
            <v>-</v>
          </cell>
          <cell r="I10" t="str">
            <v>-</v>
          </cell>
          <cell r="J10" t="str">
            <v>-</v>
          </cell>
        </row>
        <row r="11">
          <cell r="B11" t="str">
            <v>91440101753473857D</v>
          </cell>
          <cell r="C11" t="str">
            <v>东方电气（广州）重型机器有限公司</v>
          </cell>
          <cell r="D11" t="str">
            <v>东方电气(广州)重型机器有限公司</v>
          </cell>
          <cell r="E11" t="str">
            <v>是</v>
          </cell>
          <cell r="F11" t="str">
            <v>否</v>
          </cell>
          <cell r="G11" t="str">
            <v>-</v>
          </cell>
          <cell r="H11" t="str">
            <v>-</v>
          </cell>
          <cell r="I11" t="str">
            <v>-</v>
          </cell>
          <cell r="J11" t="str">
            <v>-</v>
          </cell>
        </row>
        <row r="12">
          <cell r="B12" t="str">
            <v>9144011561870152X5</v>
          </cell>
          <cell r="C12" t="str">
            <v>番禺得意精密电子工业有限公司</v>
          </cell>
          <cell r="D12" t="str">
            <v>番禺得意精密电子工业有限公司</v>
          </cell>
          <cell r="E12" t="str">
            <v>是</v>
          </cell>
          <cell r="F12" t="str">
            <v>是</v>
          </cell>
          <cell r="G12" t="str">
            <v>穗南税一所 简罚 (2019) 155495 号</v>
          </cell>
          <cell r="H12" t="str">
            <v>2019-11-04</v>
          </cell>
          <cell r="I12" t="str">
            <v>丢失发票</v>
          </cell>
          <cell r="J12" t="str">
            <v>40</v>
          </cell>
        </row>
        <row r="13">
          <cell r="B13" t="str">
            <v>91440115766116453P</v>
          </cell>
          <cell r="C13" t="str">
            <v>丰田纺织（广州）汽车部件有限公司</v>
          </cell>
          <cell r="D13" t="str">
            <v>丰田纺织（广州）汽车部件有限公司</v>
          </cell>
          <cell r="E13" t="str">
            <v>是</v>
          </cell>
          <cell r="F13" t="str">
            <v>否</v>
          </cell>
          <cell r="G13" t="str">
            <v>-</v>
          </cell>
          <cell r="H13" t="str">
            <v>-</v>
          </cell>
          <cell r="I13" t="str">
            <v>-</v>
          </cell>
          <cell r="J13" t="str">
            <v>-</v>
          </cell>
        </row>
        <row r="14">
          <cell r="B14" t="str">
            <v>914401017889253316</v>
          </cell>
          <cell r="C14" t="str">
            <v>广船国际有限公司</v>
          </cell>
          <cell r="D14" t="str">
            <v>广船国际有限公司</v>
          </cell>
          <cell r="E14" t="str">
            <v>是</v>
          </cell>
          <cell r="F14" t="str">
            <v>否</v>
          </cell>
          <cell r="G14" t="str">
            <v>-</v>
          </cell>
          <cell r="H14" t="str">
            <v>-</v>
          </cell>
          <cell r="I14" t="str">
            <v>-</v>
          </cell>
          <cell r="J14" t="str">
            <v>-</v>
          </cell>
        </row>
        <row r="15">
          <cell r="B15" t="str">
            <v>9144011530466667X3</v>
          </cell>
          <cell r="C15" t="str">
            <v>广东顾纳凯材料科技有限公司</v>
          </cell>
          <cell r="D15" t="str">
            <v>广东顾纳凯材料科技有限公司</v>
          </cell>
          <cell r="E15" t="str">
            <v>是</v>
          </cell>
          <cell r="F15" t="str">
            <v>否</v>
          </cell>
          <cell r="G15" t="str">
            <v>-</v>
          </cell>
          <cell r="H15" t="str">
            <v>-</v>
          </cell>
          <cell r="I15" t="str">
            <v>-</v>
          </cell>
          <cell r="J15" t="str">
            <v>-</v>
          </cell>
        </row>
        <row r="16">
          <cell r="B16" t="str">
            <v>91440101MA59C8YX8K</v>
          </cell>
          <cell r="C16" t="str">
            <v>广东金妮宝科技发展有限公司</v>
          </cell>
          <cell r="D16" t="str">
            <v>广东金妮宝科技发展有限公司</v>
          </cell>
          <cell r="E16" t="str">
            <v>是</v>
          </cell>
          <cell r="F16" t="str">
            <v>否</v>
          </cell>
          <cell r="G16" t="str">
            <v>-</v>
          </cell>
          <cell r="H16" t="str">
            <v>-</v>
          </cell>
          <cell r="I16" t="str">
            <v>-</v>
          </cell>
          <cell r="J16" t="str">
            <v>-</v>
          </cell>
        </row>
        <row r="17">
          <cell r="B17" t="str">
            <v>91440115MA59DLBU8D</v>
          </cell>
          <cell r="C17" t="str">
            <v>广东新电电力科技有限公司</v>
          </cell>
          <cell r="D17" t="str">
            <v>广东新电电力科技有限公司</v>
          </cell>
          <cell r="E17" t="str">
            <v>是</v>
          </cell>
          <cell r="F17" t="str">
            <v>否</v>
          </cell>
          <cell r="G17" t="str">
            <v>-</v>
          </cell>
          <cell r="H17" t="str">
            <v>-</v>
          </cell>
          <cell r="I17" t="str">
            <v>-</v>
          </cell>
          <cell r="J17" t="str">
            <v>-</v>
          </cell>
        </row>
        <row r="18">
          <cell r="B18" t="str">
            <v>91440101327535736R</v>
          </cell>
          <cell r="C18" t="str">
            <v>广东易初线缆科技有限公司</v>
          </cell>
          <cell r="D18" t="str">
            <v>广东易初科技股份有限公司</v>
          </cell>
          <cell r="E18" t="str">
            <v>是</v>
          </cell>
          <cell r="F18" t="str">
            <v>是</v>
          </cell>
          <cell r="G18" t="str">
            <v>穗南税一所 简罚 (2019) 157894 号</v>
          </cell>
          <cell r="H18" t="str">
            <v>2019-12-30</v>
          </cell>
          <cell r="I18" t="str">
            <v>丢失或擅自销毁发票存根联以及发票登记簿</v>
          </cell>
          <cell r="J18" t="str">
            <v>40</v>
          </cell>
        </row>
        <row r="19">
          <cell r="B19" t="str">
            <v>91440000617414043W</v>
          </cell>
          <cell r="C19" t="str">
            <v>广东粤群混凝土有限公司</v>
          </cell>
          <cell r="D19" t="str">
            <v>广东粤群混凝土有限公司</v>
          </cell>
          <cell r="E19" t="str">
            <v>是</v>
          </cell>
          <cell r="F19" t="str">
            <v>是</v>
          </cell>
          <cell r="G19" t="str">
            <v>穗南税一所 简罚 (2019) 151157 号</v>
          </cell>
          <cell r="H19" t="str">
            <v>2019-04-19</v>
          </cell>
          <cell r="I19" t="str">
            <v>未按照规定期限办理纳税申报和报送纳税资料</v>
          </cell>
          <cell r="J19" t="str">
            <v>500</v>
          </cell>
        </row>
        <row r="20">
          <cell r="B20" t="str">
            <v>91440101725031162M</v>
          </cell>
          <cell r="C20" t="str">
            <v>广东粤新海洋工程装备股份有限公司</v>
          </cell>
          <cell r="D20" t="str">
            <v>广东粤新海洋工程装备股份有限公司</v>
          </cell>
          <cell r="E20" t="str">
            <v>是</v>
          </cell>
          <cell r="F20" t="str">
            <v>否</v>
          </cell>
          <cell r="G20" t="str">
            <v>-</v>
          </cell>
          <cell r="H20" t="str">
            <v>-</v>
          </cell>
          <cell r="I20" t="str">
            <v>-</v>
          </cell>
          <cell r="J20" t="str">
            <v>-</v>
          </cell>
        </row>
        <row r="21">
          <cell r="B21" t="str">
            <v>91440900727854947H</v>
          </cell>
          <cell r="C21" t="str">
            <v>广东泽瑞药业有限公司</v>
          </cell>
          <cell r="D21" t="str">
            <v>广东泽瑞药业有限公司</v>
          </cell>
          <cell r="E21" t="str">
            <v>是</v>
          </cell>
          <cell r="F21" t="str">
            <v>否</v>
          </cell>
          <cell r="G21" t="str">
            <v>-</v>
          </cell>
          <cell r="H21" t="str">
            <v>-</v>
          </cell>
          <cell r="I21" t="str">
            <v>-</v>
          </cell>
          <cell r="J21" t="str">
            <v>-</v>
          </cell>
        </row>
        <row r="22">
          <cell r="B22" t="str">
            <v>91440101717852200L</v>
          </cell>
          <cell r="C22" t="str">
            <v>广汽丰田汽车有限公司</v>
          </cell>
          <cell r="D22" t="str">
            <v>广汽丰田汽车有限公司</v>
          </cell>
          <cell r="E22" t="str">
            <v>是</v>
          </cell>
          <cell r="F22" t="str">
            <v>否</v>
          </cell>
          <cell r="G22" t="str">
            <v>-</v>
          </cell>
          <cell r="H22" t="str">
            <v>-</v>
          </cell>
          <cell r="I22" t="str">
            <v>-</v>
          </cell>
          <cell r="J22" t="str">
            <v>-</v>
          </cell>
        </row>
        <row r="23">
          <cell r="B23" t="str">
            <v>91440115767698563X</v>
          </cell>
          <cell r="C23" t="str">
            <v>广汽丰通钢业有限公司</v>
          </cell>
          <cell r="D23" t="str">
            <v>广汽丰通钢业有限公司</v>
          </cell>
          <cell r="E23" t="str">
            <v>是</v>
          </cell>
          <cell r="F23" t="str">
            <v>否</v>
          </cell>
          <cell r="G23" t="str">
            <v>-</v>
          </cell>
          <cell r="H23" t="str">
            <v>-</v>
          </cell>
          <cell r="I23" t="str">
            <v>-</v>
          </cell>
          <cell r="J23" t="str">
            <v>-</v>
          </cell>
        </row>
        <row r="24">
          <cell r="B24" t="str">
            <v>91440115061146011F</v>
          </cell>
          <cell r="C24" t="str">
            <v>广州奥昆食品有限公司</v>
          </cell>
          <cell r="D24" t="str">
            <v>广州奥昆食品有限公司</v>
          </cell>
          <cell r="E24" t="str">
            <v>是</v>
          </cell>
          <cell r="F24" t="str">
            <v>否</v>
          </cell>
          <cell r="G24" t="str">
            <v>-</v>
          </cell>
          <cell r="H24" t="str">
            <v>-</v>
          </cell>
          <cell r="I24" t="str">
            <v>-</v>
          </cell>
          <cell r="J24" t="str">
            <v>-</v>
          </cell>
        </row>
        <row r="25">
          <cell r="B25" t="str">
            <v>91440101MA59FPN003</v>
          </cell>
          <cell r="C25" t="str">
            <v>广州宝臻金属制品有限公司</v>
          </cell>
          <cell r="D25" t="str">
            <v>广州宝臻金属制品有限公司</v>
          </cell>
          <cell r="E25" t="str">
            <v>是</v>
          </cell>
          <cell r="F25" t="str">
            <v>否</v>
          </cell>
          <cell r="G25" t="str">
            <v>-</v>
          </cell>
          <cell r="H25" t="str">
            <v>-</v>
          </cell>
          <cell r="I25" t="str">
            <v>-</v>
          </cell>
          <cell r="J25" t="str">
            <v>-</v>
          </cell>
        </row>
        <row r="26">
          <cell r="B26" t="str">
            <v>914401157994142114</v>
          </cell>
          <cell r="C26" t="str">
            <v>广州德志金属制品有限公司</v>
          </cell>
          <cell r="D26" t="str">
            <v>广州德志金属制品有限公司</v>
          </cell>
          <cell r="E26" t="str">
            <v>是</v>
          </cell>
          <cell r="F26" t="str">
            <v>否</v>
          </cell>
          <cell r="G26" t="str">
            <v>-</v>
          </cell>
          <cell r="H26" t="str">
            <v>-</v>
          </cell>
          <cell r="I26" t="str">
            <v>-</v>
          </cell>
          <cell r="J26" t="str">
            <v>-</v>
          </cell>
        </row>
        <row r="27">
          <cell r="B27" t="str">
            <v>91440101190444998U</v>
          </cell>
          <cell r="C27" t="str">
            <v>广州电缆厂有限公司</v>
          </cell>
          <cell r="D27" t="str">
            <v>广州电缆厂有限公司</v>
          </cell>
          <cell r="E27" t="str">
            <v>是</v>
          </cell>
          <cell r="F27" t="str">
            <v>否</v>
          </cell>
          <cell r="G27" t="str">
            <v>-</v>
          </cell>
          <cell r="H27" t="str">
            <v>-</v>
          </cell>
          <cell r="I27" t="str">
            <v>-</v>
          </cell>
          <cell r="J27" t="str">
            <v>-</v>
          </cell>
        </row>
        <row r="28">
          <cell r="B28" t="str">
            <v>914401156986882649</v>
          </cell>
          <cell r="C28" t="str">
            <v>广州多威龙印刷机械有限公司</v>
          </cell>
          <cell r="D28" t="str">
            <v>广州多威龙印刷机械有限公司</v>
          </cell>
          <cell r="E28" t="str">
            <v>是</v>
          </cell>
          <cell r="F28" t="str">
            <v>否</v>
          </cell>
          <cell r="G28" t="str">
            <v>-</v>
          </cell>
          <cell r="H28" t="str">
            <v>-</v>
          </cell>
          <cell r="I28" t="str">
            <v>-</v>
          </cell>
          <cell r="J28" t="str">
            <v>-</v>
          </cell>
        </row>
        <row r="29">
          <cell r="B29" t="str">
            <v>914401017934816247</v>
          </cell>
          <cell r="C29" t="str">
            <v>广州丰江电池新技术股份有限公司</v>
          </cell>
          <cell r="D29" t="str">
            <v>广州丰江电池新技术股份有限公司</v>
          </cell>
          <cell r="E29" t="str">
            <v>是</v>
          </cell>
          <cell r="F29" t="str">
            <v>否</v>
          </cell>
          <cell r="G29" t="str">
            <v>-</v>
          </cell>
          <cell r="H29" t="str">
            <v>-</v>
          </cell>
          <cell r="I29" t="str">
            <v>-</v>
          </cell>
          <cell r="J29" t="str">
            <v>-</v>
          </cell>
        </row>
        <row r="30">
          <cell r="B30" t="str">
            <v>91440101689323378W</v>
          </cell>
          <cell r="C30" t="str">
            <v>广州丰桥智能装备有限公司</v>
          </cell>
          <cell r="D30" t="str">
            <v>广州丰桥智能装备有限公司</v>
          </cell>
          <cell r="E30" t="str">
            <v>是</v>
          </cell>
          <cell r="F30" t="str">
            <v>否</v>
          </cell>
          <cell r="G30" t="str">
            <v>-</v>
          </cell>
          <cell r="H30" t="str">
            <v>-</v>
          </cell>
          <cell r="I30" t="str">
            <v>-</v>
          </cell>
          <cell r="J30" t="str">
            <v>-</v>
          </cell>
        </row>
        <row r="31">
          <cell r="B31" t="str">
            <v>91440101764027350F</v>
          </cell>
          <cell r="C31" t="str">
            <v>广州丰铁汽车部件有限公司</v>
          </cell>
          <cell r="D31" t="str">
            <v>广州丰铁汽车部件有限公司</v>
          </cell>
          <cell r="E31" t="str">
            <v>是</v>
          </cell>
          <cell r="F31" t="str">
            <v>否</v>
          </cell>
          <cell r="G31" t="str">
            <v>-</v>
          </cell>
          <cell r="H31" t="str">
            <v>-</v>
          </cell>
          <cell r="I31" t="str">
            <v>-</v>
          </cell>
          <cell r="J31" t="str">
            <v>-</v>
          </cell>
        </row>
        <row r="32">
          <cell r="B32" t="str">
            <v>91440101MA59LPRH85</v>
          </cell>
          <cell r="C32" t="str">
            <v>广州富众机械制造有限公司</v>
          </cell>
          <cell r="D32" t="str">
            <v>广州富众机械制造有限公司</v>
          </cell>
          <cell r="E32" t="str">
            <v>是</v>
          </cell>
          <cell r="F32" t="str">
            <v>否</v>
          </cell>
          <cell r="G32" t="str">
            <v>-</v>
          </cell>
          <cell r="H32" t="str">
            <v>-</v>
          </cell>
          <cell r="I32" t="str">
            <v>-</v>
          </cell>
          <cell r="J32" t="str">
            <v>-</v>
          </cell>
        </row>
        <row r="33">
          <cell r="B33" t="str">
            <v>91440113574028811R</v>
          </cell>
          <cell r="C33" t="str">
            <v>广州冠荣电子科技有限公司</v>
          </cell>
          <cell r="D33" t="str">
            <v>广州冠荣电子科技有限公司</v>
          </cell>
          <cell r="E33" t="str">
            <v>是（2019年3月22日迁入南沙）</v>
          </cell>
          <cell r="F33" t="str">
            <v>否</v>
          </cell>
          <cell r="G33" t="str">
            <v>-</v>
          </cell>
          <cell r="H33" t="str">
            <v>-</v>
          </cell>
          <cell r="I33" t="str">
            <v>-</v>
          </cell>
          <cell r="J33" t="str">
            <v>-</v>
          </cell>
        </row>
        <row r="34">
          <cell r="B34" t="str">
            <v>91440115661832314B</v>
          </cell>
          <cell r="C34" t="str">
            <v>广州海缝汽车零部件有限公司</v>
          </cell>
          <cell r="D34" t="str">
            <v>广州海缝汽车零部件有限公司</v>
          </cell>
          <cell r="E34" t="str">
            <v>是</v>
          </cell>
          <cell r="F34" t="str">
            <v>否</v>
          </cell>
          <cell r="G34" t="str">
            <v>-</v>
          </cell>
          <cell r="H34" t="str">
            <v>-</v>
          </cell>
          <cell r="I34" t="str">
            <v>-</v>
          </cell>
          <cell r="J34" t="str">
            <v>-</v>
          </cell>
        </row>
        <row r="35">
          <cell r="B35" t="str">
            <v>91440115327529280E</v>
          </cell>
          <cell r="C35" t="str">
            <v>广州红尚机械制造有限公司</v>
          </cell>
          <cell r="D35" t="str">
            <v>广州红尚机械制造有限公司</v>
          </cell>
          <cell r="E35" t="str">
            <v>是</v>
          </cell>
          <cell r="F35" t="str">
            <v>是</v>
          </cell>
          <cell r="G35" t="str">
            <v>穗南税一所 简罚 (2019) 155364 号</v>
          </cell>
          <cell r="H35" t="str">
            <v>2019-10-23</v>
          </cell>
          <cell r="I35" t="str">
            <v>丢失发票</v>
          </cell>
          <cell r="J35" t="str">
            <v>280</v>
          </cell>
        </row>
        <row r="36">
          <cell r="B36" t="str">
            <v>91440115795539017Q</v>
          </cell>
          <cell r="C36" t="str">
            <v>广州厚邦木业制造有限公司</v>
          </cell>
          <cell r="D36" t="str">
            <v>广州厚邦木业制造有限公司</v>
          </cell>
          <cell r="E36" t="str">
            <v>是</v>
          </cell>
          <cell r="F36" t="str">
            <v>否</v>
          </cell>
          <cell r="G36" t="str">
            <v>-</v>
          </cell>
          <cell r="H36" t="str">
            <v>-</v>
          </cell>
          <cell r="I36" t="str">
            <v>-</v>
          </cell>
          <cell r="J36" t="str">
            <v>-</v>
          </cell>
        </row>
        <row r="37">
          <cell r="B37" t="str">
            <v>9144011555665902X7</v>
          </cell>
          <cell r="C37" t="str">
            <v>广州华凌制冷设备有限公司</v>
          </cell>
          <cell r="D37" t="str">
            <v>广州华凌制冷设备有限公司</v>
          </cell>
          <cell r="E37" t="str">
            <v>是</v>
          </cell>
          <cell r="F37" t="str">
            <v>否</v>
          </cell>
          <cell r="G37" t="str">
            <v>-</v>
          </cell>
          <cell r="H37" t="str">
            <v>-</v>
          </cell>
          <cell r="I37" t="str">
            <v>-</v>
          </cell>
          <cell r="J37" t="str">
            <v>-</v>
          </cell>
        </row>
        <row r="38">
          <cell r="B38" t="str">
            <v>91440400730468203G</v>
          </cell>
          <cell r="C38" t="str">
            <v>广州辉睿药业有限公司</v>
          </cell>
          <cell r="D38" t="str">
            <v>广州辉睿药业有限公司</v>
          </cell>
          <cell r="E38" t="str">
            <v>是</v>
          </cell>
          <cell r="F38" t="str">
            <v>否</v>
          </cell>
          <cell r="G38" t="str">
            <v>-</v>
          </cell>
          <cell r="H38" t="str">
            <v>-</v>
          </cell>
          <cell r="I38" t="str">
            <v>-</v>
          </cell>
          <cell r="J38" t="str">
            <v>-</v>
          </cell>
        </row>
        <row r="39">
          <cell r="B39" t="str">
            <v>914401157268203903</v>
          </cell>
          <cell r="C39" t="str">
            <v>广州健邦化学有限公司</v>
          </cell>
          <cell r="D39" t="str">
            <v>广州健邦化学有限公司</v>
          </cell>
          <cell r="E39" t="str">
            <v>是</v>
          </cell>
          <cell r="F39" t="str">
            <v>否</v>
          </cell>
          <cell r="G39" t="str">
            <v>-</v>
          </cell>
          <cell r="H39" t="str">
            <v>-</v>
          </cell>
          <cell r="I39" t="str">
            <v>-</v>
          </cell>
          <cell r="J39" t="str">
            <v>-</v>
          </cell>
        </row>
        <row r="40">
          <cell r="B40" t="str">
            <v>91440101MA5AN3Y058</v>
          </cell>
          <cell r="C40" t="str">
            <v>广州科语机器人有限公司</v>
          </cell>
          <cell r="D40" t="str">
            <v>广州科语机器人有限公司</v>
          </cell>
          <cell r="E40" t="str">
            <v>是</v>
          </cell>
          <cell r="F40" t="str">
            <v>否</v>
          </cell>
          <cell r="G40" t="str">
            <v>-</v>
          </cell>
          <cell r="H40" t="str">
            <v>-</v>
          </cell>
          <cell r="I40" t="str">
            <v>-</v>
          </cell>
          <cell r="J40" t="str">
            <v>-</v>
          </cell>
        </row>
        <row r="41">
          <cell r="B41" t="str">
            <v>91440101757766630Q</v>
          </cell>
          <cell r="C41" t="str">
            <v>广州临海混凝土有限公司</v>
          </cell>
          <cell r="D41" t="str">
            <v>广州临海混凝土有限公司</v>
          </cell>
          <cell r="E41" t="str">
            <v>是</v>
          </cell>
          <cell r="F41" t="str">
            <v>否</v>
          </cell>
          <cell r="G41" t="str">
            <v>-</v>
          </cell>
          <cell r="H41" t="str">
            <v>-</v>
          </cell>
          <cell r="I41" t="str">
            <v>-</v>
          </cell>
          <cell r="J41" t="str">
            <v>-</v>
          </cell>
        </row>
        <row r="42">
          <cell r="B42" t="str">
            <v>91440101696938450J</v>
          </cell>
          <cell r="C42" t="str">
            <v>广州龙穴管业有限公司</v>
          </cell>
          <cell r="D42" t="str">
            <v>广州龙穴管业有限公司</v>
          </cell>
          <cell r="E42" t="str">
            <v>是</v>
          </cell>
          <cell r="F42" t="str">
            <v>否</v>
          </cell>
          <cell r="G42" t="str">
            <v>-</v>
          </cell>
          <cell r="H42" t="str">
            <v>-</v>
          </cell>
          <cell r="I42" t="str">
            <v>-</v>
          </cell>
          <cell r="J42" t="str">
            <v>-</v>
          </cell>
        </row>
        <row r="43">
          <cell r="B43" t="str">
            <v>91440115747576948D</v>
          </cell>
          <cell r="C43" t="str">
            <v>广州麦燕食品有限公司</v>
          </cell>
          <cell r="D43" t="str">
            <v>广州麦燕食品有限公司</v>
          </cell>
          <cell r="E43" t="str">
            <v>是</v>
          </cell>
          <cell r="F43" t="str">
            <v>否</v>
          </cell>
          <cell r="G43" t="str">
            <v>-</v>
          </cell>
          <cell r="H43" t="str">
            <v>-</v>
          </cell>
          <cell r="I43" t="str">
            <v>-</v>
          </cell>
          <cell r="J43" t="str">
            <v>-</v>
          </cell>
        </row>
        <row r="44">
          <cell r="B44" t="str">
            <v>914401017594250129</v>
          </cell>
          <cell r="C44" t="str">
            <v>广州梅隆金属制品有限公司</v>
          </cell>
          <cell r="D44" t="str">
            <v>广州梅隆金属制品有限公司</v>
          </cell>
          <cell r="E44" t="str">
            <v>是</v>
          </cell>
          <cell r="F44" t="str">
            <v>否</v>
          </cell>
          <cell r="G44" t="str">
            <v>-</v>
          </cell>
          <cell r="H44" t="str">
            <v>-</v>
          </cell>
          <cell r="I44" t="str">
            <v>-</v>
          </cell>
          <cell r="J44" t="str">
            <v>-</v>
          </cell>
        </row>
        <row r="45">
          <cell r="B45" t="str">
            <v>91440101556658991A</v>
          </cell>
          <cell r="C45" t="str">
            <v>广州美的华凌冰箱有限公司</v>
          </cell>
          <cell r="D45" t="str">
            <v>广州美的华凌冰箱有限公司</v>
          </cell>
          <cell r="E45" t="str">
            <v>是</v>
          </cell>
          <cell r="F45" t="str">
            <v>否</v>
          </cell>
          <cell r="G45" t="str">
            <v>-</v>
          </cell>
          <cell r="H45" t="str">
            <v>-</v>
          </cell>
          <cell r="I45" t="str">
            <v>-</v>
          </cell>
          <cell r="J45" t="str">
            <v>-</v>
          </cell>
        </row>
        <row r="46">
          <cell r="B46" t="str">
            <v>91440101618789859R</v>
          </cell>
          <cell r="C46" t="str">
            <v>广州南沙经济技术开发区胜得电路版有限公司</v>
          </cell>
          <cell r="D46" t="str">
            <v>广州南沙经济技术开发区胜得电路版有限公司</v>
          </cell>
          <cell r="E46" t="str">
            <v>是</v>
          </cell>
          <cell r="F46" t="str">
            <v>否</v>
          </cell>
          <cell r="G46" t="str">
            <v>-</v>
          </cell>
          <cell r="H46" t="str">
            <v>-</v>
          </cell>
          <cell r="I46" t="str">
            <v>-</v>
          </cell>
          <cell r="J46" t="str">
            <v>-</v>
          </cell>
        </row>
        <row r="47">
          <cell r="B47" t="str">
            <v>914401156852224499</v>
          </cell>
          <cell r="C47" t="str">
            <v>广州诺彩数码产品有限公司</v>
          </cell>
          <cell r="D47" t="str">
            <v>广州诺彩数码产品有限公司</v>
          </cell>
          <cell r="E47" t="str">
            <v>是</v>
          </cell>
          <cell r="F47" t="str">
            <v>否</v>
          </cell>
          <cell r="G47" t="str">
            <v>-</v>
          </cell>
          <cell r="H47" t="str">
            <v>-</v>
          </cell>
          <cell r="I47" t="str">
            <v>-</v>
          </cell>
          <cell r="J47" t="str">
            <v>-</v>
          </cell>
        </row>
        <row r="48">
          <cell r="B48" t="str">
            <v>914401157435946044</v>
          </cell>
          <cell r="C48" t="str">
            <v>广州祈信金属制品有限公司</v>
          </cell>
          <cell r="D48" t="str">
            <v>广州祈信金属制品有限公司</v>
          </cell>
          <cell r="E48" t="str">
            <v>是</v>
          </cell>
          <cell r="F48" t="str">
            <v>否</v>
          </cell>
          <cell r="G48" t="str">
            <v>-</v>
          </cell>
          <cell r="H48" t="str">
            <v>-</v>
          </cell>
          <cell r="I48" t="str">
            <v>-</v>
          </cell>
          <cell r="J48" t="str">
            <v>-</v>
          </cell>
        </row>
        <row r="49">
          <cell r="B49" t="str">
            <v>91440115068154735A</v>
          </cell>
          <cell r="C49" t="str">
            <v>广州三雄极光电工有限公司</v>
          </cell>
          <cell r="D49" t="str">
            <v>广州三雄极光电工有限公司</v>
          </cell>
          <cell r="E49" t="str">
            <v>是</v>
          </cell>
          <cell r="F49" t="str">
            <v>否</v>
          </cell>
          <cell r="G49" t="str">
            <v>-</v>
          </cell>
          <cell r="H49" t="str">
            <v>-</v>
          </cell>
          <cell r="I49" t="str">
            <v>-</v>
          </cell>
          <cell r="J49" t="str">
            <v>-</v>
          </cell>
        </row>
        <row r="50">
          <cell r="B50" t="str">
            <v>914401017082205432</v>
          </cell>
          <cell r="C50" t="str">
            <v>广州市柏拉图塑胶有限公司</v>
          </cell>
          <cell r="D50" t="str">
            <v>广州市柏拉图塑胶有限公司</v>
          </cell>
          <cell r="E50" t="str">
            <v>是</v>
          </cell>
          <cell r="F50" t="str">
            <v>否</v>
          </cell>
          <cell r="G50" t="str">
            <v>-</v>
          </cell>
          <cell r="H50" t="str">
            <v>-</v>
          </cell>
          <cell r="I50" t="str">
            <v>-</v>
          </cell>
          <cell r="J50" t="str">
            <v>-</v>
          </cell>
        </row>
        <row r="51">
          <cell r="B51" t="str">
            <v>91440101MA59EQ01XG</v>
          </cell>
          <cell r="C51" t="str">
            <v>广州市倍托嘉金属制品股份有限公司</v>
          </cell>
          <cell r="D51" t="str">
            <v>广州市倍托嘉金属制品股份有限公司</v>
          </cell>
          <cell r="E51" t="str">
            <v>是</v>
          </cell>
          <cell r="F51" t="str">
            <v>否</v>
          </cell>
          <cell r="G51" t="str">
            <v>-</v>
          </cell>
          <cell r="H51" t="str">
            <v>-</v>
          </cell>
          <cell r="I51" t="str">
            <v>-</v>
          </cell>
          <cell r="J51" t="str">
            <v>-</v>
          </cell>
        </row>
        <row r="52">
          <cell r="B52" t="str">
            <v>91440115569770122Y</v>
          </cell>
          <cell r="C52" t="str">
            <v>广州市步坤实业有限公司</v>
          </cell>
          <cell r="D52" t="str">
            <v>广州市步坤实业有限公司</v>
          </cell>
          <cell r="E52" t="str">
            <v>是</v>
          </cell>
          <cell r="F52" t="str">
            <v>否</v>
          </cell>
          <cell r="G52" t="str">
            <v>-</v>
          </cell>
          <cell r="H52" t="str">
            <v>-</v>
          </cell>
          <cell r="I52" t="str">
            <v>-</v>
          </cell>
          <cell r="J52" t="str">
            <v>-</v>
          </cell>
        </row>
        <row r="53">
          <cell r="B53" t="str">
            <v>91440101671822590K</v>
          </cell>
          <cell r="C53" t="str">
            <v>广州市纯信金属制品有限公司</v>
          </cell>
          <cell r="D53" t="str">
            <v>广州市纯信金属制品有限公司</v>
          </cell>
          <cell r="E53" t="str">
            <v>已注销（2020年9月25日注销）</v>
          </cell>
          <cell r="F53" t="str">
            <v>否</v>
          </cell>
          <cell r="G53" t="str">
            <v>-</v>
          </cell>
          <cell r="H53" t="str">
            <v>-</v>
          </cell>
          <cell r="I53" t="str">
            <v>-</v>
          </cell>
          <cell r="J53" t="str">
            <v>-</v>
          </cell>
        </row>
        <row r="54">
          <cell r="B54" t="str">
            <v>9144010108594443XQ</v>
          </cell>
          <cell r="C54" t="str">
            <v>广州市大进工业设备有限公司</v>
          </cell>
          <cell r="D54" t="str">
            <v>广州市大进工业设备有限公司</v>
          </cell>
          <cell r="E54" t="str">
            <v>是</v>
          </cell>
          <cell r="F54" t="str">
            <v>否</v>
          </cell>
          <cell r="G54" t="str">
            <v>-</v>
          </cell>
          <cell r="H54" t="str">
            <v>-</v>
          </cell>
          <cell r="I54" t="str">
            <v>-</v>
          </cell>
          <cell r="J54" t="str">
            <v>-</v>
          </cell>
        </row>
        <row r="55">
          <cell r="B55" t="str">
            <v>91440101552390174Q</v>
          </cell>
          <cell r="C55" t="str">
            <v>广州市德善数控科技有限公司</v>
          </cell>
          <cell r="D55" t="str">
            <v>广州市德善数控科技有限公司</v>
          </cell>
          <cell r="E55" t="str">
            <v>是</v>
          </cell>
          <cell r="F55" t="str">
            <v>否</v>
          </cell>
          <cell r="G55" t="str">
            <v>-</v>
          </cell>
          <cell r="H55" t="str">
            <v>-</v>
          </cell>
          <cell r="I55" t="str">
            <v>-</v>
          </cell>
          <cell r="J55" t="str">
            <v>-</v>
          </cell>
        </row>
        <row r="56">
          <cell r="B56" t="str">
            <v>91440115728222095W</v>
          </cell>
          <cell r="C56" t="str">
            <v>广州市东海鹏染整织造有限公司</v>
          </cell>
          <cell r="D56" t="str">
            <v>广州市东海鹏染整织造有限公司</v>
          </cell>
          <cell r="E56" t="str">
            <v>是</v>
          </cell>
          <cell r="F56" t="str">
            <v>否</v>
          </cell>
          <cell r="G56" t="str">
            <v>-</v>
          </cell>
          <cell r="H56" t="str">
            <v>-</v>
          </cell>
          <cell r="I56" t="str">
            <v>-</v>
          </cell>
          <cell r="J56" t="str">
            <v>-</v>
          </cell>
        </row>
        <row r="57">
          <cell r="B57" t="str">
            <v>91440101618704579Q</v>
          </cell>
          <cell r="C57" t="str">
            <v>广州市番禺联合企业文具制品有限公司</v>
          </cell>
          <cell r="D57" t="str">
            <v>广州市番禺联合企业文具制品有限公司</v>
          </cell>
          <cell r="E57" t="str">
            <v>是</v>
          </cell>
          <cell r="F57" t="str">
            <v>否</v>
          </cell>
          <cell r="G57" t="str">
            <v>-</v>
          </cell>
          <cell r="H57" t="str">
            <v>-</v>
          </cell>
          <cell r="I57" t="str">
            <v>-</v>
          </cell>
          <cell r="J57" t="str">
            <v>-</v>
          </cell>
        </row>
        <row r="58">
          <cell r="B58" t="str">
            <v>914401017315844339</v>
          </cell>
          <cell r="C58" t="str">
            <v>广州市番禺水泥厂有限公司</v>
          </cell>
          <cell r="D58" t="str">
            <v>广州市番禺水泥厂有限公司</v>
          </cell>
          <cell r="E58" t="str">
            <v>是</v>
          </cell>
          <cell r="F58" t="str">
            <v>是</v>
          </cell>
          <cell r="G58" t="str">
            <v>穗南税一所 罚 (2019) 150230 号</v>
          </cell>
          <cell r="H58" t="str">
            <v>2019-06-12</v>
          </cell>
          <cell r="I58" t="str">
            <v>未按照规定期限办理纳税申报和报送纳税资料</v>
          </cell>
          <cell r="J58" t="str">
            <v>2000</v>
          </cell>
        </row>
        <row r="59">
          <cell r="B59" t="str">
            <v>91440115556696293J</v>
          </cell>
          <cell r="C59" t="str">
            <v>广州市广泓混凝土有限公司</v>
          </cell>
          <cell r="D59" t="str">
            <v>广州市广泓混凝土有限公司</v>
          </cell>
          <cell r="E59" t="str">
            <v>是</v>
          </cell>
          <cell r="F59" t="str">
            <v>否</v>
          </cell>
          <cell r="G59" t="str">
            <v>-</v>
          </cell>
          <cell r="H59" t="str">
            <v>-</v>
          </cell>
          <cell r="I59" t="str">
            <v>-</v>
          </cell>
          <cell r="J59" t="str">
            <v>-</v>
          </cell>
        </row>
        <row r="60">
          <cell r="B60" t="str">
            <v>91440101068187764X</v>
          </cell>
          <cell r="C60" t="str">
            <v>广州市恒业混凝土有限公司</v>
          </cell>
          <cell r="D60" t="str">
            <v>广州市恒业混凝土有限公司</v>
          </cell>
          <cell r="E60" t="str">
            <v>是</v>
          </cell>
          <cell r="F60" t="str">
            <v>否</v>
          </cell>
          <cell r="G60" t="str">
            <v>-</v>
          </cell>
          <cell r="H60" t="str">
            <v>-</v>
          </cell>
          <cell r="I60" t="str">
            <v>-</v>
          </cell>
          <cell r="J60" t="str">
            <v>-</v>
          </cell>
        </row>
        <row r="61">
          <cell r="B61" t="str">
            <v>914401016969342308</v>
          </cell>
          <cell r="C61" t="str">
            <v>广州市宏翰混凝土有限公司</v>
          </cell>
          <cell r="D61" t="str">
            <v>广州市宏翰混凝土有限公司</v>
          </cell>
          <cell r="E61" t="str">
            <v>是</v>
          </cell>
          <cell r="F61" t="str">
            <v>否</v>
          </cell>
          <cell r="G61" t="str">
            <v>-</v>
          </cell>
          <cell r="H61" t="str">
            <v>-</v>
          </cell>
          <cell r="I61" t="str">
            <v>-</v>
          </cell>
          <cell r="J61" t="str">
            <v>-</v>
          </cell>
        </row>
        <row r="62">
          <cell r="B62" t="str">
            <v>91440101MA59LQXXXG</v>
          </cell>
          <cell r="C62" t="str">
            <v>广州市华凤铝箔科技有限公司</v>
          </cell>
          <cell r="D62" t="str">
            <v>广州市华凤铝箔科技有限公司</v>
          </cell>
          <cell r="E62" t="str">
            <v>是</v>
          </cell>
          <cell r="F62" t="str">
            <v>否</v>
          </cell>
          <cell r="G62" t="str">
            <v>-</v>
          </cell>
          <cell r="H62" t="str">
            <v>-</v>
          </cell>
          <cell r="I62" t="str">
            <v>-</v>
          </cell>
          <cell r="J62" t="str">
            <v>-</v>
          </cell>
        </row>
        <row r="63">
          <cell r="B63" t="str">
            <v>914401133044391782</v>
          </cell>
          <cell r="C63" t="str">
            <v>广州市加友木业有限公司</v>
          </cell>
          <cell r="D63" t="str">
            <v>广州市加友木业有限公司</v>
          </cell>
          <cell r="E63" t="str">
            <v>是</v>
          </cell>
          <cell r="F63" t="str">
            <v>否</v>
          </cell>
          <cell r="G63" t="str">
            <v>-</v>
          </cell>
          <cell r="H63" t="str">
            <v>-</v>
          </cell>
          <cell r="I63" t="str">
            <v>-</v>
          </cell>
          <cell r="J63" t="str">
            <v>-</v>
          </cell>
        </row>
        <row r="64">
          <cell r="B64" t="str">
            <v>914401155622965013</v>
          </cell>
          <cell r="C64" t="str">
            <v>广州市金承电子有限公司</v>
          </cell>
          <cell r="D64" t="str">
            <v>广州市金承电子有限公司</v>
          </cell>
          <cell r="E64" t="str">
            <v>是</v>
          </cell>
          <cell r="F64" t="str">
            <v>否</v>
          </cell>
          <cell r="G64" t="str">
            <v>-</v>
          </cell>
          <cell r="H64" t="str">
            <v>-</v>
          </cell>
          <cell r="I64" t="str">
            <v>-</v>
          </cell>
          <cell r="J64" t="str">
            <v>-</v>
          </cell>
        </row>
        <row r="65">
          <cell r="B65" t="str">
            <v>91440115661815362G</v>
          </cell>
          <cell r="C65" t="str">
            <v>广州市锦澜消防设备有限公司</v>
          </cell>
          <cell r="D65" t="str">
            <v>广州市锦澜消防设备有限公司</v>
          </cell>
          <cell r="E65" t="str">
            <v>是</v>
          </cell>
          <cell r="F65" t="str">
            <v>否</v>
          </cell>
          <cell r="G65" t="str">
            <v>-</v>
          </cell>
          <cell r="H65" t="str">
            <v>-</v>
          </cell>
          <cell r="I65" t="str">
            <v>-</v>
          </cell>
          <cell r="J65" t="str">
            <v>-</v>
          </cell>
        </row>
        <row r="66">
          <cell r="B66" t="str">
            <v>9144011577838704XH</v>
          </cell>
          <cell r="C66" t="str">
            <v>广州市劲能电池有限公司</v>
          </cell>
          <cell r="D66" t="str">
            <v>广州市劲能电池有限公司</v>
          </cell>
          <cell r="E66" t="str">
            <v>是</v>
          </cell>
          <cell r="F66" t="str">
            <v>否</v>
          </cell>
          <cell r="G66" t="str">
            <v>-</v>
          </cell>
          <cell r="H66" t="str">
            <v>-</v>
          </cell>
          <cell r="I66" t="str">
            <v>-</v>
          </cell>
          <cell r="J66" t="str">
            <v>-</v>
          </cell>
        </row>
        <row r="67">
          <cell r="B67" t="str">
            <v>91440115734936916T</v>
          </cell>
          <cell r="C67" t="str">
            <v>广州市峻兴混凝土有限公司</v>
          </cell>
          <cell r="D67" t="str">
            <v>广州市峻兴混凝土有限公司</v>
          </cell>
          <cell r="E67" t="str">
            <v>是</v>
          </cell>
          <cell r="F67" t="str">
            <v>否</v>
          </cell>
          <cell r="G67" t="str">
            <v>-</v>
          </cell>
          <cell r="H67" t="str">
            <v>-</v>
          </cell>
          <cell r="I67" t="str">
            <v>-</v>
          </cell>
          <cell r="J67" t="str">
            <v>-</v>
          </cell>
        </row>
        <row r="68">
          <cell r="B68" t="str">
            <v>914401137329402254</v>
          </cell>
          <cell r="C68" t="str">
            <v>广州市科赛恩电气技术有限公司</v>
          </cell>
          <cell r="D68" t="str">
            <v>广州市科赛恩电气技术有限公司</v>
          </cell>
          <cell r="E68" t="str">
            <v>是</v>
          </cell>
          <cell r="F68" t="str">
            <v>否</v>
          </cell>
          <cell r="G68" t="str">
            <v>-</v>
          </cell>
          <cell r="H68" t="str">
            <v>-</v>
          </cell>
          <cell r="I68" t="str">
            <v>-</v>
          </cell>
          <cell r="J68" t="str">
            <v>-</v>
          </cell>
        </row>
        <row r="69">
          <cell r="B69" t="str">
            <v>914401133474043036</v>
          </cell>
          <cell r="C69" t="str">
            <v>广州市阔虎电子产品有限公司</v>
          </cell>
          <cell r="D69" t="str">
            <v>广州市阔虎电子产品有限公司</v>
          </cell>
          <cell r="E69" t="str">
            <v>是</v>
          </cell>
          <cell r="F69" t="str">
            <v>否</v>
          </cell>
          <cell r="G69" t="str">
            <v>-</v>
          </cell>
          <cell r="H69" t="str">
            <v>-</v>
          </cell>
          <cell r="I69" t="str">
            <v>-</v>
          </cell>
          <cell r="J69" t="str">
            <v>-</v>
          </cell>
        </row>
        <row r="70">
          <cell r="B70" t="str">
            <v>914401156813073305</v>
          </cell>
          <cell r="C70" t="str">
            <v>广州市力鼎汽车零部件有限公司</v>
          </cell>
          <cell r="D70" t="str">
            <v>广州市力鼎汽车零部件有限公司</v>
          </cell>
          <cell r="E70" t="str">
            <v>是</v>
          </cell>
          <cell r="F70" t="str">
            <v>否</v>
          </cell>
          <cell r="G70" t="str">
            <v>-</v>
          </cell>
          <cell r="H70" t="str">
            <v>-</v>
          </cell>
          <cell r="I70" t="str">
            <v>-</v>
          </cell>
          <cell r="J70" t="str">
            <v>-</v>
          </cell>
        </row>
        <row r="71">
          <cell r="B71" t="str">
            <v>91440101MA59F99408</v>
          </cell>
          <cell r="C71" t="str">
            <v>广州市力建混凝土有限公司</v>
          </cell>
          <cell r="D71" t="str">
            <v>广州市力建混凝土有限公司</v>
          </cell>
          <cell r="E71" t="str">
            <v>是</v>
          </cell>
          <cell r="F71" t="str">
            <v>否</v>
          </cell>
          <cell r="G71" t="str">
            <v>-</v>
          </cell>
          <cell r="H71" t="str">
            <v>-</v>
          </cell>
          <cell r="I71" t="str">
            <v>-</v>
          </cell>
          <cell r="J71" t="str">
            <v>-</v>
          </cell>
        </row>
        <row r="72">
          <cell r="B72" t="str">
            <v>91440113068676496G</v>
          </cell>
          <cell r="C72" t="str">
            <v>广州市力瑞电气机械有限公司</v>
          </cell>
          <cell r="D72" t="str">
            <v>广州市力瑞电气机械有限公司</v>
          </cell>
          <cell r="E72" t="str">
            <v>是</v>
          </cell>
          <cell r="F72" t="str">
            <v>否</v>
          </cell>
          <cell r="G72" t="str">
            <v>-</v>
          </cell>
          <cell r="H72" t="str">
            <v>-</v>
          </cell>
          <cell r="I72" t="str">
            <v>-</v>
          </cell>
          <cell r="J72" t="str">
            <v>-</v>
          </cell>
        </row>
        <row r="73">
          <cell r="B73" t="str">
            <v>91440115766139831B</v>
          </cell>
          <cell r="C73" t="str">
            <v>广州市瑞高包装工业有限公司</v>
          </cell>
          <cell r="D73" t="str">
            <v>广州市瑞高包装工业有限公司</v>
          </cell>
          <cell r="E73" t="str">
            <v>是</v>
          </cell>
          <cell r="F73" t="str">
            <v>否</v>
          </cell>
          <cell r="G73" t="str">
            <v>-</v>
          </cell>
          <cell r="H73" t="str">
            <v>-</v>
          </cell>
          <cell r="I73" t="str">
            <v>-</v>
          </cell>
          <cell r="J73" t="str">
            <v>-</v>
          </cell>
        </row>
        <row r="74">
          <cell r="B74" t="str">
            <v>91440101591547760G</v>
          </cell>
          <cell r="C74" t="str">
            <v>广州市叁益塑料制品有限公司</v>
          </cell>
          <cell r="D74" t="str">
            <v>广州市叁益塑料制品有限公司</v>
          </cell>
          <cell r="E74" t="str">
            <v>是</v>
          </cell>
          <cell r="F74" t="str">
            <v>否</v>
          </cell>
          <cell r="G74" t="str">
            <v>-</v>
          </cell>
          <cell r="H74" t="str">
            <v>-</v>
          </cell>
          <cell r="I74" t="str">
            <v>-</v>
          </cell>
          <cell r="J74" t="str">
            <v>-</v>
          </cell>
        </row>
        <row r="75">
          <cell r="B75" t="str">
            <v>91440115738552979B</v>
          </cell>
          <cell r="C75" t="str">
            <v>广州市威雅防火门有限公司</v>
          </cell>
          <cell r="D75" t="str">
            <v>广州市威雅防火门有限公司</v>
          </cell>
          <cell r="E75" t="str">
            <v>是</v>
          </cell>
          <cell r="F75" t="str">
            <v>否</v>
          </cell>
          <cell r="G75" t="str">
            <v>-</v>
          </cell>
          <cell r="H75" t="str">
            <v>-</v>
          </cell>
          <cell r="I75" t="str">
            <v>-</v>
          </cell>
          <cell r="J75" t="str">
            <v>-</v>
          </cell>
        </row>
        <row r="76">
          <cell r="B76" t="str">
            <v>91440101661806669D</v>
          </cell>
          <cell r="C76" t="str">
            <v>广州市旭胜模具有限公司</v>
          </cell>
          <cell r="D76" t="str">
            <v>广州市旭胜模具有限公司</v>
          </cell>
          <cell r="E76" t="str">
            <v>是</v>
          </cell>
          <cell r="F76" t="str">
            <v>否</v>
          </cell>
          <cell r="G76" t="str">
            <v>-</v>
          </cell>
          <cell r="H76" t="str">
            <v>-</v>
          </cell>
          <cell r="I76" t="str">
            <v>-</v>
          </cell>
          <cell r="J76" t="str">
            <v>-</v>
          </cell>
        </row>
        <row r="77">
          <cell r="B77" t="str">
            <v>91440115MA59BPKJ5E</v>
          </cell>
          <cell r="C77" t="str">
            <v>广州市壹套节能设备有限责任公司</v>
          </cell>
          <cell r="D77" t="str">
            <v>广州市壹套节能设备有限责任公司</v>
          </cell>
          <cell r="E77" t="str">
            <v>是</v>
          </cell>
          <cell r="F77" t="str">
            <v>否</v>
          </cell>
          <cell r="G77" t="str">
            <v>-</v>
          </cell>
          <cell r="H77" t="str">
            <v>-</v>
          </cell>
          <cell r="I77" t="str">
            <v>-</v>
          </cell>
          <cell r="J77" t="str">
            <v>-</v>
          </cell>
        </row>
        <row r="78">
          <cell r="B78" t="str">
            <v>91440115618702346U</v>
          </cell>
          <cell r="C78" t="str">
            <v>广州市怡发拉链有限公司</v>
          </cell>
          <cell r="D78" t="str">
            <v>广州市怡发拉链有限公司</v>
          </cell>
          <cell r="E78" t="str">
            <v>是</v>
          </cell>
          <cell r="F78" t="str">
            <v>否</v>
          </cell>
          <cell r="G78" t="str">
            <v>-</v>
          </cell>
          <cell r="H78" t="str">
            <v>-</v>
          </cell>
          <cell r="I78" t="str">
            <v>-</v>
          </cell>
          <cell r="J78" t="str">
            <v>-</v>
          </cell>
        </row>
        <row r="79">
          <cell r="B79" t="str">
            <v>914401157973549725</v>
          </cell>
          <cell r="C79" t="str">
            <v>广州市宜净水处理化学品有限公司</v>
          </cell>
          <cell r="D79" t="str">
            <v>广州市宜净水处理化学品有限公司</v>
          </cell>
          <cell r="E79" t="str">
            <v>是</v>
          </cell>
          <cell r="F79" t="str">
            <v>否</v>
          </cell>
          <cell r="G79" t="str">
            <v>-</v>
          </cell>
          <cell r="H79" t="str">
            <v>-</v>
          </cell>
          <cell r="I79" t="str">
            <v>-</v>
          </cell>
          <cell r="J79" t="str">
            <v>-</v>
          </cell>
        </row>
        <row r="80">
          <cell r="B80" t="str">
            <v>914401017661313622</v>
          </cell>
          <cell r="C80" t="str">
            <v>广州双叶汽车部件有限公司</v>
          </cell>
          <cell r="D80" t="str">
            <v>广州双叶汽车部件有限公司</v>
          </cell>
          <cell r="E80" t="str">
            <v>是</v>
          </cell>
          <cell r="F80" t="str">
            <v>否</v>
          </cell>
          <cell r="G80" t="str">
            <v>-</v>
          </cell>
          <cell r="H80" t="str">
            <v>-</v>
          </cell>
          <cell r="I80" t="str">
            <v>-</v>
          </cell>
          <cell r="J80" t="str">
            <v>-</v>
          </cell>
        </row>
        <row r="81">
          <cell r="B81" t="str">
            <v>9144011508271118XH</v>
          </cell>
          <cell r="C81" t="str">
            <v>广州腾世智能控制系统有限公司</v>
          </cell>
          <cell r="D81" t="str">
            <v>广州腾世智能控制系统有限公司</v>
          </cell>
          <cell r="E81" t="str">
            <v>是</v>
          </cell>
          <cell r="F81" t="str">
            <v>否</v>
          </cell>
          <cell r="G81" t="str">
            <v>-</v>
          </cell>
          <cell r="H81" t="str">
            <v>-</v>
          </cell>
          <cell r="I81" t="str">
            <v>-</v>
          </cell>
          <cell r="J81" t="str">
            <v>-</v>
          </cell>
        </row>
        <row r="82">
          <cell r="B82" t="str">
            <v>91440101723771124C</v>
          </cell>
          <cell r="C82" t="str">
            <v>广州天达混凝土有限公司</v>
          </cell>
          <cell r="D82" t="str">
            <v>广州天达混凝土有限公司</v>
          </cell>
          <cell r="E82" t="str">
            <v>是</v>
          </cell>
          <cell r="F82" t="str">
            <v>否</v>
          </cell>
          <cell r="G82" t="str">
            <v>-</v>
          </cell>
          <cell r="H82" t="str">
            <v>-</v>
          </cell>
          <cell r="I82" t="str">
            <v>-</v>
          </cell>
          <cell r="J82" t="str">
            <v>-</v>
          </cell>
        </row>
        <row r="83">
          <cell r="B83" t="str">
            <v>91440101MA5CNCGR82</v>
          </cell>
          <cell r="C83" t="str">
            <v>广州通则康威智能科技有限公司</v>
          </cell>
          <cell r="D83" t="str">
            <v>广州通则康威智能科技有限公司</v>
          </cell>
          <cell r="E83" t="str">
            <v>是（税务登记日期为2019年4月1日)</v>
          </cell>
          <cell r="F83" t="str">
            <v>否</v>
          </cell>
          <cell r="G83" t="str">
            <v>-</v>
          </cell>
          <cell r="H83" t="str">
            <v>-</v>
          </cell>
          <cell r="I83" t="str">
            <v>-</v>
          </cell>
          <cell r="J83" t="str">
            <v>-</v>
          </cell>
        </row>
        <row r="84">
          <cell r="B84" t="str">
            <v>91440101MA59H6WL9A</v>
          </cell>
          <cell r="C84" t="str">
            <v>广州同欧包装制品有限公司</v>
          </cell>
          <cell r="D84" t="str">
            <v>广州同欧包装制品有限公司</v>
          </cell>
          <cell r="E84" t="str">
            <v>是</v>
          </cell>
          <cell r="F84" t="str">
            <v>否</v>
          </cell>
          <cell r="G84" t="str">
            <v>-</v>
          </cell>
          <cell r="H84" t="str">
            <v>-</v>
          </cell>
          <cell r="I84" t="str">
            <v>-</v>
          </cell>
          <cell r="J84" t="str">
            <v>-</v>
          </cell>
        </row>
        <row r="85">
          <cell r="B85" t="str">
            <v>91440101MA5CY9PU1E</v>
          </cell>
          <cell r="C85" t="str">
            <v>广州文冲船舶修造有限公司</v>
          </cell>
          <cell r="D85" t="str">
            <v>广州文冲船舶修造有限公司</v>
          </cell>
          <cell r="E85" t="str">
            <v>是（税务登记日期为2019年10月9日)</v>
          </cell>
          <cell r="F85" t="str">
            <v>否</v>
          </cell>
          <cell r="G85" t="str">
            <v>-</v>
          </cell>
          <cell r="H85" t="str">
            <v>-</v>
          </cell>
          <cell r="I85" t="str">
            <v>-</v>
          </cell>
          <cell r="J85" t="str">
            <v>-</v>
          </cell>
        </row>
        <row r="86">
          <cell r="B86" t="str">
            <v>91440115562299980L</v>
          </cell>
          <cell r="C86" t="str">
            <v>广州沃朗照明器材有限公司</v>
          </cell>
          <cell r="D86" t="str">
            <v>广州沃朗照明器材有限公司</v>
          </cell>
          <cell r="E86" t="str">
            <v>是</v>
          </cell>
          <cell r="F86" t="str">
            <v>否</v>
          </cell>
          <cell r="G86" t="str">
            <v>-</v>
          </cell>
          <cell r="H86" t="str">
            <v>-</v>
          </cell>
          <cell r="I86" t="str">
            <v>-</v>
          </cell>
          <cell r="J86" t="str">
            <v>-</v>
          </cell>
        </row>
        <row r="87">
          <cell r="B87" t="str">
            <v>91440115618701589D</v>
          </cell>
          <cell r="C87" t="str">
            <v>广州新天伦服饰有限公司</v>
          </cell>
          <cell r="D87" t="str">
            <v>广州新天伦服饰有限公司</v>
          </cell>
          <cell r="E87" t="str">
            <v>是</v>
          </cell>
          <cell r="F87" t="str">
            <v>否</v>
          </cell>
          <cell r="G87" t="str">
            <v>-</v>
          </cell>
          <cell r="H87" t="str">
            <v>-</v>
          </cell>
          <cell r="I87" t="str">
            <v>-</v>
          </cell>
          <cell r="J87" t="str">
            <v>-</v>
          </cell>
        </row>
        <row r="88">
          <cell r="B88" t="str">
            <v>914401157661223869</v>
          </cell>
          <cell r="C88" t="str">
            <v>广州樱泰汽车饰件有限公司</v>
          </cell>
          <cell r="D88" t="str">
            <v>广州樱泰汽车饰件有限公司</v>
          </cell>
          <cell r="E88" t="str">
            <v>是</v>
          </cell>
          <cell r="F88" t="str">
            <v>否</v>
          </cell>
          <cell r="G88" t="str">
            <v>-</v>
          </cell>
          <cell r="H88" t="str">
            <v>-</v>
          </cell>
          <cell r="I88" t="str">
            <v>-</v>
          </cell>
          <cell r="J88" t="str">
            <v>-</v>
          </cell>
        </row>
        <row r="89">
          <cell r="B89" t="str">
            <v>9144010178894150XP</v>
          </cell>
          <cell r="C89" t="str">
            <v>广州越威纸业有限公司</v>
          </cell>
          <cell r="D89" t="str">
            <v>广州越威纸业有限公司</v>
          </cell>
          <cell r="E89" t="str">
            <v>是</v>
          </cell>
          <cell r="F89" t="str">
            <v>否</v>
          </cell>
          <cell r="G89" t="str">
            <v>-</v>
          </cell>
          <cell r="H89" t="str">
            <v>-</v>
          </cell>
          <cell r="I89" t="str">
            <v>-</v>
          </cell>
          <cell r="J89" t="str">
            <v>-</v>
          </cell>
        </row>
        <row r="90">
          <cell r="B90" t="str">
            <v>91440101618413376W</v>
          </cell>
          <cell r="C90" t="str">
            <v>广州造纸股份有限公司</v>
          </cell>
          <cell r="D90" t="str">
            <v>广州造纸股份有限公司</v>
          </cell>
          <cell r="E90" t="str">
            <v>是</v>
          </cell>
          <cell r="F90" t="str">
            <v>否</v>
          </cell>
          <cell r="G90" t="str">
            <v>-</v>
          </cell>
          <cell r="H90" t="str">
            <v>-</v>
          </cell>
          <cell r="I90" t="str">
            <v>-</v>
          </cell>
          <cell r="J90" t="str">
            <v>-</v>
          </cell>
        </row>
        <row r="91">
          <cell r="B91" t="str">
            <v>914401137733132793</v>
          </cell>
          <cell r="C91" t="str">
            <v>广州泽亨实业有限公司</v>
          </cell>
          <cell r="D91" t="str">
            <v>广州泽亨实业有限公司</v>
          </cell>
          <cell r="E91" t="str">
            <v>是</v>
          </cell>
          <cell r="F91" t="str">
            <v>是</v>
          </cell>
          <cell r="G91" t="str">
            <v>穗南税一所 简罚 (2019) 153483 号</v>
          </cell>
          <cell r="H91" t="str">
            <v>2019-08-08</v>
          </cell>
          <cell r="I91" t="str">
            <v>丢失发票</v>
          </cell>
          <cell r="J91" t="str">
            <v>200</v>
          </cell>
        </row>
        <row r="92">
          <cell r="B92" t="str">
            <v>91440101771158973D</v>
          </cell>
          <cell r="C92" t="str">
            <v>广州中精汽车部件有限公司</v>
          </cell>
          <cell r="D92" t="str">
            <v>广州中精汽车部件有限公司</v>
          </cell>
          <cell r="E92" t="str">
            <v>是</v>
          </cell>
          <cell r="F92" t="str">
            <v>否</v>
          </cell>
          <cell r="G92" t="str">
            <v>-</v>
          </cell>
          <cell r="H92" t="str">
            <v>-</v>
          </cell>
          <cell r="I92" t="str">
            <v>-</v>
          </cell>
          <cell r="J92" t="str">
            <v>-</v>
          </cell>
        </row>
        <row r="93">
          <cell r="B93" t="str">
            <v>91440115MA59AKN77M</v>
          </cell>
          <cell r="C93" t="str">
            <v>广州中齐建筑科技有限公司</v>
          </cell>
          <cell r="D93" t="str">
            <v>广州中齐建筑科技有限公司</v>
          </cell>
          <cell r="E93" t="str">
            <v>是</v>
          </cell>
          <cell r="F93" t="str">
            <v>否</v>
          </cell>
          <cell r="G93" t="str">
            <v>-</v>
          </cell>
          <cell r="H93" t="str">
            <v>-</v>
          </cell>
          <cell r="I93" t="str">
            <v>-</v>
          </cell>
          <cell r="J93" t="str">
            <v>-</v>
          </cell>
        </row>
        <row r="94">
          <cell r="B94" t="str">
            <v>91440101MA59J7GY79</v>
          </cell>
          <cell r="C94" t="str">
            <v>广州逐日服饰有限公司</v>
          </cell>
          <cell r="D94" t="str">
            <v>广州逐日服饰股份有限公司</v>
          </cell>
          <cell r="E94" t="str">
            <v>是</v>
          </cell>
          <cell r="F94" t="str">
            <v>否</v>
          </cell>
          <cell r="G94" t="str">
            <v>-</v>
          </cell>
          <cell r="H94" t="str">
            <v>-</v>
          </cell>
          <cell r="I94" t="str">
            <v>-</v>
          </cell>
          <cell r="J94" t="str">
            <v>-</v>
          </cell>
        </row>
        <row r="95">
          <cell r="B95" t="str">
            <v>9144011561872051XC</v>
          </cell>
          <cell r="C95" t="str">
            <v>互太（番禺）纺织印染有限公司</v>
          </cell>
          <cell r="D95" t="str">
            <v>互太（番禺）纺织印染有限公司</v>
          </cell>
          <cell r="E95" t="str">
            <v>是</v>
          </cell>
          <cell r="F95" t="str">
            <v>否</v>
          </cell>
          <cell r="G95" t="str">
            <v>-</v>
          </cell>
          <cell r="H95" t="str">
            <v>-</v>
          </cell>
          <cell r="I95" t="str">
            <v>-</v>
          </cell>
          <cell r="J95" t="str">
            <v>-</v>
          </cell>
        </row>
        <row r="96">
          <cell r="B96" t="str">
            <v>914401157733298870</v>
          </cell>
          <cell r="C96" t="str">
            <v>捷客斯（广州）润滑油有限公司</v>
          </cell>
          <cell r="D96" t="str">
            <v>捷客斯（广州）润滑油有限公司</v>
          </cell>
          <cell r="E96" t="str">
            <v>是</v>
          </cell>
          <cell r="F96" t="str">
            <v>否</v>
          </cell>
          <cell r="G96" t="str">
            <v>-</v>
          </cell>
          <cell r="H96" t="str">
            <v>-</v>
          </cell>
          <cell r="I96" t="str">
            <v>-</v>
          </cell>
          <cell r="J96" t="str">
            <v>-</v>
          </cell>
        </row>
        <row r="97">
          <cell r="B97" t="str">
            <v>9144010131054314XU</v>
          </cell>
          <cell r="C97" t="str">
            <v>六福珠宝（广州）有限公司</v>
          </cell>
          <cell r="D97" t="str">
            <v>六福珠宝（广州）有限公司</v>
          </cell>
          <cell r="E97" t="str">
            <v>是</v>
          </cell>
          <cell r="F97" t="str">
            <v>否</v>
          </cell>
          <cell r="G97" t="str">
            <v>-</v>
          </cell>
          <cell r="H97" t="str">
            <v>-</v>
          </cell>
          <cell r="I97" t="str">
            <v>-</v>
          </cell>
          <cell r="J97" t="str">
            <v>-</v>
          </cell>
        </row>
        <row r="98">
          <cell r="B98" t="str">
            <v>91440115618714902K</v>
          </cell>
          <cell r="C98" t="str">
            <v>麦德美（番禺）精细化工有限公司</v>
          </cell>
          <cell r="D98" t="str">
            <v>麦德美(番禺)精细化工有限公司</v>
          </cell>
          <cell r="E98" t="str">
            <v>是</v>
          </cell>
          <cell r="F98" t="str">
            <v>否</v>
          </cell>
          <cell r="G98" t="str">
            <v>-</v>
          </cell>
          <cell r="H98" t="str">
            <v>-</v>
          </cell>
          <cell r="I98" t="str">
            <v>-</v>
          </cell>
          <cell r="J98" t="str">
            <v>-</v>
          </cell>
        </row>
        <row r="99">
          <cell r="B99" t="str">
            <v>91440115783761788Y</v>
          </cell>
          <cell r="C99" t="str">
            <v>东方国际集装箱（广州）有限公司</v>
          </cell>
          <cell r="D99" t="str">
            <v>东方国际集装箱（广州）有限公司</v>
          </cell>
          <cell r="E99" t="str">
            <v>是</v>
          </cell>
          <cell r="F99" t="str">
            <v>否</v>
          </cell>
          <cell r="G99" t="str">
            <v>-</v>
          </cell>
          <cell r="H99" t="str">
            <v>-</v>
          </cell>
          <cell r="I99" t="str">
            <v>-</v>
          </cell>
          <cell r="J99" t="str">
            <v>-</v>
          </cell>
        </row>
        <row r="100">
          <cell r="B100" t="str">
            <v>91440101771190244T</v>
          </cell>
          <cell r="C100" t="str">
            <v>高丘六和（广州）机械工业有限公司</v>
          </cell>
          <cell r="D100" t="str">
            <v>高丘六和（广州）机械工业有限公司</v>
          </cell>
          <cell r="E100" t="str">
            <v>是</v>
          </cell>
          <cell r="F100" t="str">
            <v>否</v>
          </cell>
          <cell r="G100" t="str">
            <v>-</v>
          </cell>
          <cell r="H100" t="str">
            <v>-</v>
          </cell>
          <cell r="I100" t="str">
            <v>-</v>
          </cell>
          <cell r="J100" t="str">
            <v>-</v>
          </cell>
        </row>
        <row r="101">
          <cell r="B101" t="str">
            <v>91440115679718237X</v>
          </cell>
          <cell r="C101" t="str">
            <v>广州佳顿运动器材有限公司</v>
          </cell>
          <cell r="D101" t="str">
            <v>广州佳顿运动器材有限公司</v>
          </cell>
          <cell r="E101" t="str">
            <v>是</v>
          </cell>
          <cell r="F101" t="str">
            <v>否</v>
          </cell>
          <cell r="G101" t="str">
            <v>-</v>
          </cell>
          <cell r="H101" t="str">
            <v>-</v>
          </cell>
          <cell r="I101" t="str">
            <v>-</v>
          </cell>
          <cell r="J101" t="str">
            <v>-</v>
          </cell>
        </row>
        <row r="102">
          <cell r="B102" t="str">
            <v>91440115618788688G</v>
          </cell>
          <cell r="C102" t="str">
            <v>广州锦兴纺织漂染有限公司</v>
          </cell>
          <cell r="D102" t="str">
            <v>广州锦兴纺织漂染有限公司</v>
          </cell>
          <cell r="E102" t="str">
            <v>是</v>
          </cell>
          <cell r="F102" t="str">
            <v>否</v>
          </cell>
          <cell r="G102" t="str">
            <v>-</v>
          </cell>
          <cell r="H102" t="str">
            <v>-</v>
          </cell>
          <cell r="I102" t="str">
            <v>-</v>
          </cell>
          <cell r="J102" t="str">
            <v>-</v>
          </cell>
        </row>
        <row r="103">
          <cell r="B103" t="str">
            <v>91440101576010885U</v>
          </cell>
          <cell r="C103" t="str">
            <v>广州隆邦自动化控制设备有限公司</v>
          </cell>
          <cell r="D103" t="str">
            <v>广州隆邦自动化控制设备有限公司</v>
          </cell>
          <cell r="E103" t="str">
            <v>是</v>
          </cell>
          <cell r="F103" t="str">
            <v>否</v>
          </cell>
          <cell r="G103" t="str">
            <v>-</v>
          </cell>
          <cell r="H103" t="str">
            <v>-</v>
          </cell>
          <cell r="I103" t="str">
            <v>-</v>
          </cell>
          <cell r="J103" t="str">
            <v>-</v>
          </cell>
        </row>
        <row r="104">
          <cell r="B104" t="str">
            <v>91440115669982835P</v>
          </cell>
          <cell r="C104" t="str">
            <v>广州易而达科技股份有限公司</v>
          </cell>
          <cell r="D104" t="str">
            <v>广州易而达科技股份有限公司</v>
          </cell>
          <cell r="E104" t="str">
            <v>是</v>
          </cell>
          <cell r="F104" t="str">
            <v>否</v>
          </cell>
          <cell r="G104" t="str">
            <v>-</v>
          </cell>
          <cell r="H104" t="str">
            <v>-</v>
          </cell>
          <cell r="I104" t="str">
            <v>-</v>
          </cell>
          <cell r="J104" t="str">
            <v>-</v>
          </cell>
        </row>
        <row r="105">
          <cell r="B105" t="str">
            <v>91440115562252963A</v>
          </cell>
          <cell r="C105" t="str">
            <v>广州芝丘自动化控制设备有限公司</v>
          </cell>
          <cell r="D105" t="str">
            <v>广州芝丘自动化控制设备有限公司</v>
          </cell>
          <cell r="E105" t="str">
            <v>是</v>
          </cell>
          <cell r="F105" t="str">
            <v>否</v>
          </cell>
          <cell r="G105" t="str">
            <v>-</v>
          </cell>
          <cell r="H105" t="str">
            <v>-</v>
          </cell>
          <cell r="I105" t="str">
            <v>-</v>
          </cell>
          <cell r="J105" t="str">
            <v>-</v>
          </cell>
        </row>
        <row r="106">
          <cell r="B106" t="str">
            <v>91440115775695346R</v>
          </cell>
          <cell r="C106" t="str">
            <v>优蒂利（广州）汽车配件有限公司</v>
          </cell>
          <cell r="D106" t="str">
            <v>优蒂利（广州）汽车配件有限公司</v>
          </cell>
          <cell r="E106" t="str">
            <v>是</v>
          </cell>
          <cell r="F106" t="str">
            <v>否</v>
          </cell>
          <cell r="G106" t="str">
            <v>-</v>
          </cell>
          <cell r="H106" t="str">
            <v>-</v>
          </cell>
          <cell r="I106" t="str">
            <v>-</v>
          </cell>
          <cell r="J106" t="str">
            <v>-</v>
          </cell>
        </row>
        <row r="107">
          <cell r="B107" t="str">
            <v>91440115058906876H</v>
          </cell>
          <cell r="C107" t="str">
            <v>广东柯丽尔新材料有限公司</v>
          </cell>
          <cell r="D107" t="str">
            <v>广东柯丽尔新材料有限公司</v>
          </cell>
          <cell r="E107" t="str">
            <v>是</v>
          </cell>
          <cell r="F107" t="str">
            <v>否</v>
          </cell>
          <cell r="G107" t="str">
            <v>-</v>
          </cell>
          <cell r="H107" t="str">
            <v>-</v>
          </cell>
          <cell r="I107" t="str">
            <v>-</v>
          </cell>
          <cell r="J107" t="str">
            <v>-</v>
          </cell>
        </row>
        <row r="108">
          <cell r="B108" t="str">
            <v>91440115748033793C</v>
          </cell>
          <cell r="C108" t="str">
            <v>广东胜捷消防科技有限公司</v>
          </cell>
          <cell r="D108" t="str">
            <v>广东胜捷消防科技有限公司</v>
          </cell>
          <cell r="E108" t="str">
            <v>是</v>
          </cell>
          <cell r="F108" t="str">
            <v>否</v>
          </cell>
          <cell r="G108" t="str">
            <v>-</v>
          </cell>
          <cell r="H108" t="str">
            <v>-</v>
          </cell>
          <cell r="I108" t="str">
            <v>-</v>
          </cell>
          <cell r="J108" t="str">
            <v>-</v>
          </cell>
        </row>
        <row r="109">
          <cell r="B109" t="str">
            <v>9144010155444421XT</v>
          </cell>
          <cell r="C109" t="str">
            <v>广州南沙珠江啤酒有限公司</v>
          </cell>
          <cell r="D109" t="str">
            <v>广州南沙珠江啤酒有限公司</v>
          </cell>
          <cell r="E109" t="str">
            <v>是</v>
          </cell>
          <cell r="F109" t="str">
            <v>否</v>
          </cell>
          <cell r="G109" t="str">
            <v>-</v>
          </cell>
          <cell r="H109" t="str">
            <v>-</v>
          </cell>
          <cell r="I109" t="str">
            <v>-</v>
          </cell>
          <cell r="J109" t="str">
            <v>-</v>
          </cell>
        </row>
        <row r="110">
          <cell r="B110" t="str">
            <v>91440115764011658F</v>
          </cell>
          <cell r="C110" t="str">
            <v>三菱重工东方燃气轮机(广州)有限公司</v>
          </cell>
          <cell r="D110" t="str">
            <v>三菱重工东方燃气轮机（广州）有限公司</v>
          </cell>
          <cell r="E110" t="str">
            <v>是</v>
          </cell>
          <cell r="F110" t="str">
            <v>否</v>
          </cell>
          <cell r="G110" t="str">
            <v>-</v>
          </cell>
          <cell r="H110" t="str">
            <v>-</v>
          </cell>
          <cell r="I110" t="str">
            <v>-</v>
          </cell>
          <cell r="J110" t="str">
            <v>-</v>
          </cell>
        </row>
        <row r="111">
          <cell r="B111" t="str">
            <v>91440115781228314Y</v>
          </cell>
          <cell r="C111" t="str">
            <v>广州中船文冲船坞有限公司</v>
          </cell>
          <cell r="D111" t="str">
            <v>广州中船文冲船坞有限公司</v>
          </cell>
          <cell r="E111" t="str">
            <v>已注销（2020年3月16日注销）</v>
          </cell>
          <cell r="F111" t="str">
            <v>否</v>
          </cell>
          <cell r="G111" t="str">
            <v>-</v>
          </cell>
          <cell r="H111" t="str">
            <v>-</v>
          </cell>
          <cell r="I111" t="str">
            <v>-</v>
          </cell>
          <cell r="J111" t="str">
            <v>-</v>
          </cell>
        </row>
        <row r="112">
          <cell r="B112" t="str">
            <v>914401150681975405</v>
          </cell>
          <cell r="C112" t="str">
            <v>广州六和饲料有限公司</v>
          </cell>
          <cell r="D112" t="str">
            <v>广州六和饲料有限公司</v>
          </cell>
          <cell r="E112" t="str">
            <v>是</v>
          </cell>
          <cell r="F112" t="str">
            <v>否</v>
          </cell>
          <cell r="G112" t="str">
            <v>-</v>
          </cell>
          <cell r="H112" t="str">
            <v>-</v>
          </cell>
          <cell r="I112" t="str">
            <v>-</v>
          </cell>
          <cell r="J112" t="str">
            <v>-</v>
          </cell>
        </row>
        <row r="113">
          <cell r="B113" t="str">
            <v>91440115581853609A</v>
          </cell>
          <cell r="C113" t="str">
            <v>广州市丰豪摩托车实业有限公司</v>
          </cell>
          <cell r="D113" t="str">
            <v>广州市丰豪摩托车实业有限公司</v>
          </cell>
          <cell r="E113" t="str">
            <v>是</v>
          </cell>
          <cell r="F113" t="str">
            <v>否</v>
          </cell>
          <cell r="G113" t="str">
            <v>-</v>
          </cell>
          <cell r="H113" t="str">
            <v>-</v>
          </cell>
          <cell r="I113" t="str">
            <v>-</v>
          </cell>
          <cell r="J113" t="str">
            <v>-</v>
          </cell>
        </row>
        <row r="114">
          <cell r="B114" t="str">
            <v>91440115618705723W</v>
          </cell>
          <cell r="C114" t="str">
            <v>洛德加印刷(广州)有限公司</v>
          </cell>
          <cell r="D114" t="str">
            <v>洛德加印刷（广州）有限公司</v>
          </cell>
          <cell r="E114" t="str">
            <v>是</v>
          </cell>
          <cell r="F114" t="str">
            <v>否</v>
          </cell>
          <cell r="G114" t="str">
            <v>-</v>
          </cell>
          <cell r="H114" t="str">
            <v>-</v>
          </cell>
          <cell r="I114" t="str">
            <v>-</v>
          </cell>
          <cell r="J114" t="str">
            <v>-</v>
          </cell>
        </row>
        <row r="115">
          <cell r="B115" t="str">
            <v>9144011561870574XF</v>
          </cell>
          <cell r="C115" t="str">
            <v>广州星河湾实业发展有限公司</v>
          </cell>
          <cell r="D115" t="str">
            <v>广州星河湾实业发展有限公司</v>
          </cell>
          <cell r="E115" t="str">
            <v>是</v>
          </cell>
          <cell r="F115" t="str">
            <v>否</v>
          </cell>
          <cell r="G115" t="str">
            <v>-</v>
          </cell>
          <cell r="H115" t="str">
            <v>-</v>
          </cell>
          <cell r="I115" t="str">
            <v>-</v>
          </cell>
          <cell r="J115" t="str">
            <v>-</v>
          </cell>
        </row>
        <row r="116">
          <cell r="B116" t="str">
            <v>9144011561870654XB</v>
          </cell>
          <cell r="C116" t="str">
            <v>广州东邦怡丰汽车配件科技有限公司</v>
          </cell>
          <cell r="D116" t="str">
            <v>广州东邦怡丰汽车配件科技有限公司</v>
          </cell>
          <cell r="E116" t="str">
            <v>是</v>
          </cell>
          <cell r="F116" t="str">
            <v>否</v>
          </cell>
          <cell r="G116" t="str">
            <v>-</v>
          </cell>
          <cell r="H116" t="str">
            <v>-</v>
          </cell>
          <cell r="I116" t="str">
            <v>-</v>
          </cell>
          <cell r="J116" t="str">
            <v>-</v>
          </cell>
        </row>
        <row r="117">
          <cell r="B117" t="str">
            <v>91440115741867912R</v>
          </cell>
          <cell r="C117" t="str">
            <v>广州光耀通讯设备有限公司</v>
          </cell>
          <cell r="D117" t="str">
            <v>广州光耀通讯设备有限公司</v>
          </cell>
          <cell r="E117" t="str">
            <v>是</v>
          </cell>
          <cell r="F117" t="str">
            <v>否</v>
          </cell>
          <cell r="G117" t="str">
            <v>-</v>
          </cell>
          <cell r="H117" t="str">
            <v>-</v>
          </cell>
          <cell r="I117" t="str">
            <v>-</v>
          </cell>
          <cell r="J117" t="str">
            <v>-</v>
          </cell>
        </row>
        <row r="118">
          <cell r="B118" t="str">
            <v>91440115759428926Q</v>
          </cell>
          <cell r="C118" t="str">
            <v>广州市新蕴丰混凝土有限公司</v>
          </cell>
          <cell r="D118" t="str">
            <v>广州市新蕴丰混凝土有限公司</v>
          </cell>
          <cell r="E118" t="str">
            <v>是</v>
          </cell>
          <cell r="F118" t="str">
            <v>否</v>
          </cell>
          <cell r="G118" t="str">
            <v>-</v>
          </cell>
          <cell r="H118" t="str">
            <v>-</v>
          </cell>
          <cell r="I118" t="str">
            <v>-</v>
          </cell>
          <cell r="J118" t="str">
            <v>-</v>
          </cell>
        </row>
        <row r="119">
          <cell r="B119" t="str">
            <v>9144011558951605XU</v>
          </cell>
          <cell r="C119" t="str">
            <v>广州彼欧英瑞杰汽车系统有限公司</v>
          </cell>
          <cell r="D119" t="str">
            <v>广州彼欧英瑞杰汽车系统有限公司</v>
          </cell>
          <cell r="E119" t="str">
            <v>是</v>
          </cell>
          <cell r="F119" t="str">
            <v>否</v>
          </cell>
          <cell r="G119" t="str">
            <v>-</v>
          </cell>
          <cell r="H119" t="str">
            <v>-</v>
          </cell>
          <cell r="I119" t="str">
            <v>-</v>
          </cell>
          <cell r="J119" t="str">
            <v>-</v>
          </cell>
        </row>
        <row r="120">
          <cell r="B120" t="str">
            <v>91440101753480168U</v>
          </cell>
          <cell r="C120" t="str">
            <v>中信环境技术（广州）有限公司</v>
          </cell>
          <cell r="D120" t="str">
            <v>中信环境技术（广州）有限公司</v>
          </cell>
          <cell r="E120" t="str">
            <v>是</v>
          </cell>
          <cell r="F120" t="str">
            <v>否</v>
          </cell>
          <cell r="G120" t="str">
            <v>-</v>
          </cell>
          <cell r="H120" t="str">
            <v>-</v>
          </cell>
          <cell r="I120" t="str">
            <v>-</v>
          </cell>
          <cell r="J120" t="str">
            <v>-</v>
          </cell>
        </row>
        <row r="121">
          <cell r="B121" t="str">
            <v>91440115769527397E</v>
          </cell>
          <cell r="C121" t="str">
            <v>东曹（广州）化工有限公司</v>
          </cell>
          <cell r="D121" t="str">
            <v>东曹（广州）化工有限公司</v>
          </cell>
          <cell r="E121" t="str">
            <v>是</v>
          </cell>
          <cell r="F121" t="str">
            <v>否</v>
          </cell>
          <cell r="G121" t="str">
            <v>-</v>
          </cell>
          <cell r="H121" t="str">
            <v>-</v>
          </cell>
          <cell r="I121" t="str">
            <v>-</v>
          </cell>
          <cell r="J121" t="str">
            <v>-</v>
          </cell>
        </row>
        <row r="122">
          <cell r="B122" t="str">
            <v>914401157860954266</v>
          </cell>
          <cell r="C122" t="str">
            <v>广州市长峰建筑材料有限公司</v>
          </cell>
          <cell r="D122" t="str">
            <v>广州市长峰建筑材料有限公司</v>
          </cell>
          <cell r="E122" t="str">
            <v>是</v>
          </cell>
          <cell r="F122" t="str">
            <v>是</v>
          </cell>
          <cell r="G122" t="str">
            <v>穗南税一所 简罚 (2019) 150671 号</v>
          </cell>
          <cell r="H122" t="str">
            <v>2019-03-29</v>
          </cell>
          <cell r="I122" t="str">
            <v>未按照规定期限办理纳税申报和报送纳税资料</v>
          </cell>
          <cell r="J122" t="str">
            <v>200</v>
          </cell>
        </row>
        <row r="123">
          <cell r="B123" t="str">
            <v>914401155622728256</v>
          </cell>
          <cell r="C123" t="str">
            <v>瓦卢瑞克核电管材（广州）有限公司</v>
          </cell>
          <cell r="D123" t="str">
            <v>瓦卢瑞克核电管材（广州）有限公司</v>
          </cell>
          <cell r="E123" t="str">
            <v>是</v>
          </cell>
          <cell r="F123" t="str">
            <v>否</v>
          </cell>
          <cell r="G123" t="str">
            <v>-</v>
          </cell>
          <cell r="H123" t="str">
            <v>-</v>
          </cell>
          <cell r="I123" t="str">
            <v>-</v>
          </cell>
          <cell r="J123" t="str">
            <v>-</v>
          </cell>
        </row>
        <row r="124">
          <cell r="B124" t="str">
            <v>914401156640110872</v>
          </cell>
          <cell r="C124" t="str">
            <v>广州西电高压电气制造有限公司</v>
          </cell>
          <cell r="D124" t="str">
            <v>广州西电高压电气制造有限公司</v>
          </cell>
          <cell r="E124" t="str">
            <v>是</v>
          </cell>
          <cell r="F124" t="str">
            <v>否</v>
          </cell>
          <cell r="G124" t="str">
            <v>-</v>
          </cell>
          <cell r="H124" t="str">
            <v>-</v>
          </cell>
          <cell r="I124" t="str">
            <v>-</v>
          </cell>
          <cell r="J124" t="str">
            <v>-</v>
          </cell>
        </row>
        <row r="125">
          <cell r="B125" t="str">
            <v>914401156681433861</v>
          </cell>
          <cell r="C125" t="str">
            <v>斯帝佳（广州）园林机械有限公司</v>
          </cell>
          <cell r="D125" t="str">
            <v>斯帝佳（广州）园林机械有限公司</v>
          </cell>
          <cell r="E125" t="str">
            <v>是</v>
          </cell>
          <cell r="F125" t="str">
            <v>否</v>
          </cell>
          <cell r="G125" t="str">
            <v>-</v>
          </cell>
          <cell r="H125" t="str">
            <v>-</v>
          </cell>
          <cell r="I125" t="str">
            <v>-</v>
          </cell>
          <cell r="J125" t="str">
            <v>-</v>
          </cell>
        </row>
        <row r="126">
          <cell r="B126" t="str">
            <v>91440115691505189K</v>
          </cell>
          <cell r="C126" t="str">
            <v>路路达润滑油（广州）有限公司</v>
          </cell>
          <cell r="D126" t="str">
            <v>路路达润滑油（广州）有限公司</v>
          </cell>
          <cell r="E126" t="str">
            <v>是</v>
          </cell>
          <cell r="F126" t="str">
            <v>否</v>
          </cell>
          <cell r="G126" t="str">
            <v>-</v>
          </cell>
          <cell r="H126" t="str">
            <v>-</v>
          </cell>
          <cell r="I126" t="str">
            <v>-</v>
          </cell>
          <cell r="J126" t="str">
            <v>-</v>
          </cell>
        </row>
        <row r="127">
          <cell r="B127" t="str">
            <v>91440115767697499N</v>
          </cell>
          <cell r="C127" t="str">
            <v>广州马鲁雅斯管路系统有限公司</v>
          </cell>
          <cell r="D127" t="str">
            <v>广州马鲁雅斯管路系统有限公司</v>
          </cell>
          <cell r="E127" t="str">
            <v>是</v>
          </cell>
          <cell r="F127" t="str">
            <v>否</v>
          </cell>
          <cell r="G127" t="str">
            <v>-</v>
          </cell>
          <cell r="H127" t="str">
            <v>-</v>
          </cell>
          <cell r="I127" t="str">
            <v>-</v>
          </cell>
          <cell r="J127" t="str">
            <v>-</v>
          </cell>
        </row>
        <row r="128">
          <cell r="B128" t="str">
            <v>91440115771174279A</v>
          </cell>
          <cell r="C128" t="str">
            <v>广州新尚艺术股份有限公司</v>
          </cell>
          <cell r="D128" t="str">
            <v>-</v>
          </cell>
          <cell r="E128" t="str">
            <v>-</v>
          </cell>
          <cell r="F128" t="str">
            <v>否</v>
          </cell>
          <cell r="G128" t="str">
            <v>-</v>
          </cell>
          <cell r="H128" t="str">
            <v>-</v>
          </cell>
          <cell r="I128" t="str">
            <v>-</v>
          </cell>
          <cell r="J128" t="str">
            <v>-</v>
          </cell>
        </row>
        <row r="129">
          <cell r="B129" t="str">
            <v>91440115773342088J</v>
          </cell>
          <cell r="C129" t="str">
            <v>广州广汽丰绿资源再生有限公司</v>
          </cell>
          <cell r="D129" t="str">
            <v>广州广汽丰绿资源再生有限公司</v>
          </cell>
          <cell r="E129" t="str">
            <v>是</v>
          </cell>
          <cell r="F129" t="str">
            <v>否</v>
          </cell>
          <cell r="G129" t="str">
            <v>-</v>
          </cell>
          <cell r="H129" t="str">
            <v>-</v>
          </cell>
          <cell r="I129" t="str">
            <v>-</v>
          </cell>
          <cell r="J129" t="str">
            <v>-</v>
          </cell>
        </row>
        <row r="130">
          <cell r="B130" t="str">
            <v>914401150506348295</v>
          </cell>
          <cell r="C130" t="str">
            <v>广州润楠混凝土有限公司</v>
          </cell>
          <cell r="D130" t="str">
            <v>广州润楠混凝土有限公司</v>
          </cell>
          <cell r="E130" t="str">
            <v>是</v>
          </cell>
          <cell r="F130" t="str">
            <v>否</v>
          </cell>
          <cell r="G130" t="str">
            <v>-</v>
          </cell>
          <cell r="H130" t="str">
            <v>-</v>
          </cell>
          <cell r="I130" t="str">
            <v>-</v>
          </cell>
          <cell r="J130" t="str">
            <v>-</v>
          </cell>
        </row>
        <row r="131">
          <cell r="B131" t="str">
            <v>91440115725642756T</v>
          </cell>
          <cell r="C131" t="str">
            <v>广州中滔绿由环保科技有限公司</v>
          </cell>
          <cell r="D131" t="str">
            <v>广州中滔绿由环保科技有限公司</v>
          </cell>
          <cell r="E131" t="str">
            <v>是</v>
          </cell>
          <cell r="F131" t="str">
            <v>否</v>
          </cell>
          <cell r="G131" t="str">
            <v>-</v>
          </cell>
          <cell r="H131" t="str">
            <v>-</v>
          </cell>
          <cell r="I131" t="str">
            <v>-</v>
          </cell>
          <cell r="J131" t="str">
            <v>-</v>
          </cell>
        </row>
        <row r="132">
          <cell r="B132" t="str">
            <v>914401156187089834</v>
          </cell>
          <cell r="C132" t="str">
            <v>番禺合兴油脂有限公司</v>
          </cell>
          <cell r="D132" t="str">
            <v>番禺合兴油脂有限公司</v>
          </cell>
          <cell r="E132" t="str">
            <v>是</v>
          </cell>
          <cell r="F132" t="str">
            <v>否</v>
          </cell>
          <cell r="G132" t="str">
            <v>-</v>
          </cell>
          <cell r="H132" t="str">
            <v>-</v>
          </cell>
          <cell r="I132" t="str">
            <v>-</v>
          </cell>
          <cell r="J132" t="str">
            <v>-</v>
          </cell>
        </row>
        <row r="133">
          <cell r="B133" t="str">
            <v>914401013044991380</v>
          </cell>
          <cell r="C133" t="str">
            <v>广州致衣服饰有限公司</v>
          </cell>
          <cell r="D133" t="str">
            <v>广州致衣服饰有限公司</v>
          </cell>
          <cell r="E133" t="str">
            <v>是</v>
          </cell>
          <cell r="F133" t="str">
            <v>否</v>
          </cell>
          <cell r="G133" t="str">
            <v>-</v>
          </cell>
          <cell r="H133" t="str">
            <v>-</v>
          </cell>
          <cell r="I133" t="str">
            <v>-</v>
          </cell>
          <cell r="J133" t="str">
            <v>-</v>
          </cell>
        </row>
        <row r="134">
          <cell r="B134" t="str">
            <v>91440115340102222T</v>
          </cell>
          <cell r="C134" t="str">
            <v>广州市溢茂电子科技有限公司</v>
          </cell>
          <cell r="D134" t="str">
            <v>广州市溢茂电子科技有限公司</v>
          </cell>
          <cell r="E134" t="str">
            <v>是</v>
          </cell>
          <cell r="F134" t="str">
            <v>否</v>
          </cell>
          <cell r="G134" t="str">
            <v>-</v>
          </cell>
          <cell r="H134" t="str">
            <v>-</v>
          </cell>
          <cell r="I134" t="str">
            <v>-</v>
          </cell>
          <cell r="J134" t="str">
            <v>-</v>
          </cell>
        </row>
        <row r="135">
          <cell r="B135" t="str">
            <v>914401155566976327</v>
          </cell>
          <cell r="C135" t="str">
            <v>广州市番路混凝土有限公司</v>
          </cell>
          <cell r="D135" t="str">
            <v>广州市番路混凝土有限公司</v>
          </cell>
          <cell r="E135" t="str">
            <v>是</v>
          </cell>
          <cell r="F135" t="str">
            <v>否</v>
          </cell>
          <cell r="G135" t="str">
            <v>-</v>
          </cell>
          <cell r="H135" t="str">
            <v>-</v>
          </cell>
          <cell r="I135" t="str">
            <v>-</v>
          </cell>
          <cell r="J135" t="str">
            <v>-</v>
          </cell>
        </row>
        <row r="136">
          <cell r="B136" t="str">
            <v>91440115581877555R</v>
          </cell>
          <cell r="C136" t="str">
            <v>广州础垠建材有限公司</v>
          </cell>
          <cell r="D136" t="str">
            <v>广州础垠建材有限公司</v>
          </cell>
          <cell r="E136" t="str">
            <v>是</v>
          </cell>
          <cell r="F136" t="str">
            <v>是</v>
          </cell>
          <cell r="G136" t="str">
            <v>穗税二稽罚〔2019〕150100号</v>
          </cell>
          <cell r="H136">
            <v>43756</v>
          </cell>
          <cell r="I136" t="str">
            <v>以其他凭证代替发票使用</v>
          </cell>
          <cell r="J136">
            <v>1000</v>
          </cell>
        </row>
        <row r="137">
          <cell r="B137" t="str">
            <v>91440101671816449R</v>
          </cell>
          <cell r="C137" t="str">
            <v>广州喜宝鞋业有限公司</v>
          </cell>
          <cell r="D137" t="str">
            <v>广州喜宝鞋业有限公司</v>
          </cell>
          <cell r="E137" t="str">
            <v>是</v>
          </cell>
          <cell r="F137" t="str">
            <v>否</v>
          </cell>
          <cell r="G137" t="str">
            <v>-</v>
          </cell>
          <cell r="H137" t="str">
            <v>-</v>
          </cell>
          <cell r="I137" t="str">
            <v>-</v>
          </cell>
          <cell r="J137" t="str">
            <v>-</v>
          </cell>
        </row>
        <row r="138">
          <cell r="B138" t="str">
            <v>91440115741851670M</v>
          </cell>
          <cell r="C138" t="str">
            <v>广州市金妮宝食用油有限公司</v>
          </cell>
          <cell r="D138" t="str">
            <v>广州市金妮宝食用油有限公司</v>
          </cell>
          <cell r="E138" t="str">
            <v>是</v>
          </cell>
          <cell r="F138" t="str">
            <v>否</v>
          </cell>
          <cell r="G138" t="str">
            <v>-</v>
          </cell>
          <cell r="H138" t="str">
            <v>-</v>
          </cell>
          <cell r="I138" t="str">
            <v>-</v>
          </cell>
          <cell r="J138" t="str">
            <v>-</v>
          </cell>
        </row>
        <row r="139">
          <cell r="B139" t="str">
            <v>914401010882189869</v>
          </cell>
          <cell r="C139" t="str">
            <v>广东明和智能设备有限公司</v>
          </cell>
          <cell r="D139" t="e">
            <v>#N/A</v>
          </cell>
          <cell r="E139" t="str">
            <v>企业已迁出，主管税务机关不是南沙区税务局，无法核实基本信息。</v>
          </cell>
          <cell r="F139" t="str">
            <v>否</v>
          </cell>
          <cell r="G139" t="str">
            <v>-</v>
          </cell>
          <cell r="H139" t="str">
            <v>-</v>
          </cell>
          <cell r="I139" t="str">
            <v>-</v>
          </cell>
          <cell r="J139" t="str">
            <v>-</v>
          </cell>
        </row>
        <row r="140">
          <cell r="B140" t="str">
            <v>91440115563988921T</v>
          </cell>
          <cell r="C140" t="str">
            <v>广州锦鹏鞋业有限公司</v>
          </cell>
          <cell r="D140" t="str">
            <v>广州锦鹏鞋业有限公司</v>
          </cell>
          <cell r="E140" t="str">
            <v>是</v>
          </cell>
          <cell r="F140" t="str">
            <v>否</v>
          </cell>
          <cell r="G140" t="str">
            <v>-</v>
          </cell>
          <cell r="H140" t="str">
            <v>-</v>
          </cell>
          <cell r="I140" t="str">
            <v>-</v>
          </cell>
          <cell r="J140" t="str">
            <v>-</v>
          </cell>
        </row>
        <row r="141">
          <cell r="B141" t="str">
            <v>914401155876129965</v>
          </cell>
          <cell r="C141" t="str">
            <v>广州市新视通电子有限公司</v>
          </cell>
          <cell r="D141" t="str">
            <v>广州市新视通电子有限公司</v>
          </cell>
          <cell r="E141" t="str">
            <v>是</v>
          </cell>
          <cell r="F141" t="str">
            <v>是</v>
          </cell>
          <cell r="G141" t="str">
            <v>穗南税一所 简罚 (2019) 154059 号</v>
          </cell>
          <cell r="H141" t="str">
            <v>2019-09-18</v>
          </cell>
          <cell r="I141" t="str">
            <v>未按照规定期限办理纳税申报和报送纳税资料</v>
          </cell>
          <cell r="J141" t="str">
            <v>200</v>
          </cell>
        </row>
        <row r="142">
          <cell r="B142" t="str">
            <v>91440115764014795M</v>
          </cell>
          <cell r="C142" t="str">
            <v>广州协堡建材有限公司</v>
          </cell>
          <cell r="D142" t="str">
            <v>广州协堡建材有限公司</v>
          </cell>
          <cell r="E142" t="str">
            <v>是</v>
          </cell>
          <cell r="F142" t="str">
            <v>否</v>
          </cell>
          <cell r="G142" t="str">
            <v>-</v>
          </cell>
          <cell r="H142" t="str">
            <v>-</v>
          </cell>
          <cell r="I142" t="str">
            <v>-</v>
          </cell>
          <cell r="J142" t="str">
            <v>-</v>
          </cell>
        </row>
        <row r="143">
          <cell r="B143" t="str">
            <v>914401017676582381</v>
          </cell>
          <cell r="C143" t="str">
            <v>广东井和精密机械加工有限公司（曾用名：广州井和精密机械加工有限公司）</v>
          </cell>
          <cell r="D143" t="str">
            <v>广东井和精密机械加工有限公司</v>
          </cell>
          <cell r="E143" t="str">
            <v>是</v>
          </cell>
          <cell r="F143" t="str">
            <v>否</v>
          </cell>
          <cell r="G143" t="str">
            <v>-</v>
          </cell>
          <cell r="H143" t="str">
            <v>-</v>
          </cell>
          <cell r="I143" t="str">
            <v>-</v>
          </cell>
          <cell r="J143" t="str">
            <v>-</v>
          </cell>
        </row>
        <row r="144">
          <cell r="B144" t="str">
            <v>91440101MA59E70L1J</v>
          </cell>
          <cell r="C144" t="str">
            <v>广州润新能源开发有限公司</v>
          </cell>
          <cell r="D144" t="str">
            <v>广州润新能源开发有限公司</v>
          </cell>
          <cell r="E144" t="str">
            <v>是</v>
          </cell>
          <cell r="F144" t="str">
            <v>否</v>
          </cell>
          <cell r="G144" t="str">
            <v>-</v>
          </cell>
          <cell r="H144" t="str">
            <v>-</v>
          </cell>
          <cell r="I144" t="str">
            <v>-</v>
          </cell>
          <cell r="J144" t="str">
            <v>-</v>
          </cell>
        </row>
        <row r="145">
          <cell r="B145" t="str">
            <v>9144011556599230X6</v>
          </cell>
          <cell r="C145" t="str">
            <v>广州市仨江混凝土有限公司</v>
          </cell>
          <cell r="D145" t="str">
            <v>广州市仨江混凝土有限公司</v>
          </cell>
          <cell r="E145" t="str">
            <v>是</v>
          </cell>
          <cell r="F145" t="str">
            <v>否</v>
          </cell>
          <cell r="G145" t="str">
            <v>-</v>
          </cell>
          <cell r="H145" t="str">
            <v>-</v>
          </cell>
          <cell r="I145" t="str">
            <v>-</v>
          </cell>
          <cell r="J145" t="str">
            <v>-</v>
          </cell>
        </row>
        <row r="146">
          <cell r="B146" t="str">
            <v>91440101589505369P</v>
          </cell>
          <cell r="C146" t="str">
            <v>广州市通晓越大门业有限公司</v>
          </cell>
          <cell r="D146" t="str">
            <v>广州市通晓越大门业有限公司</v>
          </cell>
          <cell r="E146" t="str">
            <v>是</v>
          </cell>
          <cell r="F146" t="str">
            <v>是</v>
          </cell>
          <cell r="G146" t="str">
            <v>穗南税一所 简罚 (2019) 155441 号</v>
          </cell>
          <cell r="H146" t="str">
            <v>2019-10-31</v>
          </cell>
          <cell r="I146" t="str">
            <v>未按照规定期限办理纳税申报和报送纳税资料</v>
          </cell>
          <cell r="J146" t="str">
            <v>500</v>
          </cell>
        </row>
        <row r="147">
          <cell r="B147" t="str">
            <v>91440101739854178X</v>
          </cell>
          <cell r="C147" t="str">
            <v>广东融泉汇混凝土有限公司</v>
          </cell>
          <cell r="D147" t="str">
            <v>广东融泉汇混凝土有限公司</v>
          </cell>
          <cell r="E147" t="str">
            <v>是</v>
          </cell>
          <cell r="F147" t="str">
            <v>否</v>
          </cell>
          <cell r="G147" t="str">
            <v>-</v>
          </cell>
          <cell r="H147" t="str">
            <v>-</v>
          </cell>
          <cell r="I147" t="str">
            <v>-</v>
          </cell>
          <cell r="J147" t="str">
            <v>-</v>
          </cell>
        </row>
        <row r="148">
          <cell r="B148" t="str">
            <v>91440101MA5AN3Y058</v>
          </cell>
          <cell r="C148" t="str">
            <v>广州科语机器人有限公司</v>
          </cell>
          <cell r="D148" t="str">
            <v>广州科语机器人有限公司</v>
          </cell>
          <cell r="E148" t="str">
            <v>是</v>
          </cell>
          <cell r="F148" t="str">
            <v>否</v>
          </cell>
          <cell r="G148" t="str">
            <v>-</v>
          </cell>
          <cell r="H148" t="str">
            <v>-</v>
          </cell>
          <cell r="I148" t="str">
            <v>-</v>
          </cell>
          <cell r="J148" t="str">
            <v>-</v>
          </cell>
        </row>
        <row r="149">
          <cell r="B149" t="str">
            <v>91440101691519046U</v>
          </cell>
          <cell r="C149" t="str">
            <v>广州环投南沙环保能源有限公司</v>
          </cell>
          <cell r="D149" t="str">
            <v>广州环投南沙环保能源有限公司</v>
          </cell>
          <cell r="E149" t="str">
            <v>是</v>
          </cell>
          <cell r="F149" t="str">
            <v>否</v>
          </cell>
          <cell r="G149" t="str">
            <v>-</v>
          </cell>
          <cell r="H149" t="str">
            <v>-</v>
          </cell>
          <cell r="I149" t="str">
            <v>-</v>
          </cell>
          <cell r="J149" t="str">
            <v>-</v>
          </cell>
        </row>
        <row r="150">
          <cell r="B150" t="str">
            <v>91440101MA59FHFF0F</v>
          </cell>
          <cell r="C150" t="str">
            <v>广州金燃智能系统有限公司</v>
          </cell>
          <cell r="D150" t="str">
            <v>广州金燃智能系统有限公司</v>
          </cell>
          <cell r="E150" t="str">
            <v>是</v>
          </cell>
          <cell r="F150" t="str">
            <v>否</v>
          </cell>
          <cell r="G150" t="str">
            <v>-</v>
          </cell>
          <cell r="H150" t="str">
            <v>-</v>
          </cell>
          <cell r="I150" t="str">
            <v>-</v>
          </cell>
          <cell r="J150" t="str">
            <v>-</v>
          </cell>
        </row>
        <row r="151">
          <cell r="B151" t="str">
            <v>91440101MA5ALLHR6N</v>
          </cell>
          <cell r="C151" t="str">
            <v>广州太通制冷科技有限公司</v>
          </cell>
          <cell r="D151" t="str">
            <v>广州太通制冷科技有限公司</v>
          </cell>
          <cell r="E151" t="str">
            <v>是</v>
          </cell>
          <cell r="F151" t="str">
            <v>否</v>
          </cell>
          <cell r="G151" t="str">
            <v>-</v>
          </cell>
          <cell r="H151" t="str">
            <v>-</v>
          </cell>
          <cell r="I151" t="str">
            <v>-</v>
          </cell>
          <cell r="J151" t="str">
            <v>-</v>
          </cell>
        </row>
        <row r="152">
          <cell r="B152" t="str">
            <v>91440115788910359E</v>
          </cell>
          <cell r="C152" t="str">
            <v>广州市安旭特电子有限公司</v>
          </cell>
          <cell r="D152" t="str">
            <v>广州市安旭特电子有限公司</v>
          </cell>
          <cell r="E152" t="str">
            <v>是</v>
          </cell>
          <cell r="F152" t="str">
            <v>否</v>
          </cell>
          <cell r="G152" t="str">
            <v>-</v>
          </cell>
          <cell r="H152" t="str">
            <v>-</v>
          </cell>
          <cell r="I152" t="str">
            <v>-</v>
          </cell>
          <cell r="J152" t="str">
            <v>-</v>
          </cell>
        </row>
        <row r="153">
          <cell r="B153" t="str">
            <v>91440101775661349M</v>
          </cell>
          <cell r="C153" t="str">
            <v>广州美能材料科技有限公司</v>
          </cell>
          <cell r="D153" t="str">
            <v>广州美能材料科技有限公司</v>
          </cell>
          <cell r="E153" t="str">
            <v>是</v>
          </cell>
          <cell r="F153" t="str">
            <v>否</v>
          </cell>
          <cell r="G153" t="str">
            <v>-</v>
          </cell>
          <cell r="H153" t="str">
            <v>-</v>
          </cell>
          <cell r="I153" t="str">
            <v>-</v>
          </cell>
          <cell r="J153" t="str">
            <v>-</v>
          </cell>
        </row>
        <row r="154">
          <cell r="B154" t="str">
            <v>914401157973799853</v>
          </cell>
          <cell r="C154" t="str">
            <v>广州市勇源运动用品科技有限公司</v>
          </cell>
          <cell r="D154" t="str">
            <v>广州市勇源运动用品科技有限公司</v>
          </cell>
          <cell r="E154" t="str">
            <v>是</v>
          </cell>
          <cell r="F154" t="str">
            <v>否</v>
          </cell>
          <cell r="G154" t="str">
            <v>-</v>
          </cell>
          <cell r="H154" t="str">
            <v>-</v>
          </cell>
          <cell r="I154" t="str">
            <v>-</v>
          </cell>
          <cell r="J154" t="str">
            <v>-</v>
          </cell>
        </row>
        <row r="155">
          <cell r="B155" t="str">
            <v>91440115MA59CEH145</v>
          </cell>
          <cell r="C155" t="str">
            <v>广州华润珠江热电有限公司</v>
          </cell>
          <cell r="D155" t="str">
            <v>广州华润珠江热电有限公司</v>
          </cell>
          <cell r="E155" t="str">
            <v>是</v>
          </cell>
          <cell r="F155" t="str">
            <v>否</v>
          </cell>
          <cell r="G155" t="str">
            <v>-</v>
          </cell>
          <cell r="H155" t="str">
            <v>-</v>
          </cell>
          <cell r="I155" t="str">
            <v>-</v>
          </cell>
          <cell r="J155" t="str">
            <v>-</v>
          </cell>
        </row>
        <row r="156">
          <cell r="B156" t="str">
            <v>914401156813073305</v>
          </cell>
          <cell r="C156" t="str">
            <v>广州市力鼎汽车零部件有限公司（曾用名：广州市力鼎机械设备有限公司）</v>
          </cell>
          <cell r="D156" t="str">
            <v>广州市力鼎汽车零部件有限公司</v>
          </cell>
          <cell r="E156" t="str">
            <v>是</v>
          </cell>
          <cell r="F156" t="str">
            <v>否</v>
          </cell>
          <cell r="G156" t="str">
            <v>-</v>
          </cell>
          <cell r="H156" t="str">
            <v>-</v>
          </cell>
          <cell r="I156" t="str">
            <v>-</v>
          </cell>
          <cell r="J156" t="str">
            <v>-</v>
          </cell>
        </row>
        <row r="157">
          <cell r="B157" t="str">
            <v>914401013044253072</v>
          </cell>
          <cell r="C157" t="str">
            <v>广州市鑫声扬音响设备有限公司</v>
          </cell>
          <cell r="D157" t="str">
            <v>广州市鑫声扬音响设备有限公司</v>
          </cell>
          <cell r="E157" t="str">
            <v>是</v>
          </cell>
          <cell r="F157" t="str">
            <v>否</v>
          </cell>
          <cell r="G157" t="str">
            <v>-</v>
          </cell>
          <cell r="H157" t="str">
            <v>-</v>
          </cell>
          <cell r="I157" t="str">
            <v>-</v>
          </cell>
          <cell r="J157" t="str">
            <v>-</v>
          </cell>
        </row>
        <row r="158">
          <cell r="B158" t="str">
            <v>914401016852025874</v>
          </cell>
          <cell r="C158" t="str">
            <v>广州市翰域水族用品有限公司</v>
          </cell>
          <cell r="D158" t="str">
            <v>广州市翰域水族用品有限公司</v>
          </cell>
          <cell r="E158" t="str">
            <v>是</v>
          </cell>
          <cell r="F158" t="str">
            <v>否</v>
          </cell>
          <cell r="G158" t="str">
            <v>-</v>
          </cell>
          <cell r="H158" t="str">
            <v>-</v>
          </cell>
          <cell r="I158" t="str">
            <v>-</v>
          </cell>
          <cell r="J158" t="str">
            <v>-</v>
          </cell>
        </row>
        <row r="159">
          <cell r="B159" t="str">
            <v>91440115773336542D</v>
          </cell>
          <cell r="C159" t="str">
            <v>广州市凯达塑料制品有限公司</v>
          </cell>
          <cell r="D159" t="str">
            <v>广州市凯达塑料制品有限公司</v>
          </cell>
          <cell r="E159" t="str">
            <v>是</v>
          </cell>
          <cell r="F159" t="str">
            <v>否</v>
          </cell>
          <cell r="G159" t="str">
            <v>-</v>
          </cell>
          <cell r="H159" t="str">
            <v>-</v>
          </cell>
          <cell r="I159" t="str">
            <v>-</v>
          </cell>
          <cell r="J159" t="str">
            <v>-</v>
          </cell>
        </row>
        <row r="160">
          <cell r="B160" t="str">
            <v>91440115761949640B</v>
          </cell>
          <cell r="C160" t="str">
            <v>广州市欧斯龙建材科技有限公司</v>
          </cell>
          <cell r="D160" t="str">
            <v>广州市欧斯龙建材科技有限公司</v>
          </cell>
          <cell r="E160" t="str">
            <v>是</v>
          </cell>
          <cell r="F160" t="str">
            <v>否</v>
          </cell>
          <cell r="G160" t="str">
            <v>-</v>
          </cell>
          <cell r="H160" t="str">
            <v>-</v>
          </cell>
          <cell r="I160" t="str">
            <v>-</v>
          </cell>
          <cell r="J160" t="str">
            <v>-</v>
          </cell>
        </row>
        <row r="161">
          <cell r="B161" t="str">
            <v>91440101MA59EQ01XG</v>
          </cell>
          <cell r="C161" t="str">
            <v>广州市倍托嘉金属制品有限公司</v>
          </cell>
          <cell r="D161" t="str">
            <v>广州市倍托嘉金属制品股份有限公司</v>
          </cell>
          <cell r="E161" t="str">
            <v>是</v>
          </cell>
          <cell r="F161" t="str">
            <v>否</v>
          </cell>
          <cell r="G161" t="str">
            <v>-</v>
          </cell>
          <cell r="H161" t="str">
            <v>-</v>
          </cell>
          <cell r="I161" t="str">
            <v>-</v>
          </cell>
          <cell r="J161" t="str">
            <v>-</v>
          </cell>
        </row>
        <row r="162">
          <cell r="B162" t="str">
            <v>91440115691546044G</v>
          </cell>
          <cell r="C162" t="str">
            <v>广州市华烨电瓶车科技有限公司</v>
          </cell>
          <cell r="D162" t="str">
            <v>广州福羊科技有限公司</v>
          </cell>
          <cell r="E162" t="str">
            <v>是</v>
          </cell>
          <cell r="F162" t="str">
            <v>否</v>
          </cell>
          <cell r="G162" t="str">
            <v>-</v>
          </cell>
          <cell r="H162" t="str">
            <v>-</v>
          </cell>
          <cell r="I162" t="str">
            <v>-</v>
          </cell>
          <cell r="J162" t="str">
            <v>-</v>
          </cell>
        </row>
        <row r="163">
          <cell r="B163" t="str">
            <v>914401153314588922</v>
          </cell>
          <cell r="C163" t="str">
            <v>广东泓枫家具制造有限公司</v>
          </cell>
          <cell r="D163" t="str">
            <v>广东泓枫家具制造有限公司</v>
          </cell>
          <cell r="E163" t="str">
            <v>是</v>
          </cell>
          <cell r="F163" t="str">
            <v>否</v>
          </cell>
          <cell r="G163" t="str">
            <v>-</v>
          </cell>
          <cell r="H163" t="str">
            <v>-</v>
          </cell>
          <cell r="I163" t="str">
            <v>-</v>
          </cell>
          <cell r="J163" t="str">
            <v>-</v>
          </cell>
        </row>
        <row r="164">
          <cell r="B164" t="str">
            <v>91440115579963390G</v>
          </cell>
          <cell r="C164" t="str">
            <v>瑞科（中国）精密紧固件制造有限公司</v>
          </cell>
          <cell r="D164" t="str">
            <v>瑞科（中国）精密紧固件制造有限公司</v>
          </cell>
          <cell r="E164" t="str">
            <v>是</v>
          </cell>
          <cell r="F164" t="str">
            <v>否</v>
          </cell>
          <cell r="G164" t="str">
            <v>-</v>
          </cell>
          <cell r="H164" t="str">
            <v>-</v>
          </cell>
          <cell r="I164" t="str">
            <v>-</v>
          </cell>
          <cell r="J164" t="str">
            <v>-</v>
          </cell>
        </row>
        <row r="165">
          <cell r="B165" t="str">
            <v>91440101MA59G2JM8T</v>
          </cell>
          <cell r="C165" t="str">
            <v>广州市电晕机械有限公司</v>
          </cell>
          <cell r="D165" t="str">
            <v>广州市电晕机械有限公司</v>
          </cell>
          <cell r="E165" t="str">
            <v>是</v>
          </cell>
          <cell r="F165" t="str">
            <v>否</v>
          </cell>
          <cell r="G165" t="str">
            <v>-</v>
          </cell>
          <cell r="H165" t="str">
            <v>-</v>
          </cell>
          <cell r="I165" t="str">
            <v>-</v>
          </cell>
          <cell r="J165" t="str">
            <v>-</v>
          </cell>
        </row>
        <row r="166">
          <cell r="B166" t="str">
            <v>914401150721475383</v>
          </cell>
          <cell r="C166" t="str">
            <v>广州乐建脚手架有限公司</v>
          </cell>
          <cell r="D166" t="str">
            <v>广州乐建脚手架有限公司</v>
          </cell>
          <cell r="E166" t="str">
            <v>是</v>
          </cell>
          <cell r="F166" t="str">
            <v>否</v>
          </cell>
          <cell r="G166" t="str">
            <v>-</v>
          </cell>
          <cell r="H166" t="str">
            <v>-</v>
          </cell>
          <cell r="I166" t="str">
            <v>-</v>
          </cell>
          <cell r="J166" t="str">
            <v>-</v>
          </cell>
        </row>
        <row r="167">
          <cell r="B167" t="str">
            <v>91440101562267081M</v>
          </cell>
          <cell r="C167" t="str">
            <v>广州银大粉末涂料有限公司</v>
          </cell>
          <cell r="D167" t="str">
            <v>广州银大粉末涂料有限公司</v>
          </cell>
          <cell r="E167" t="str">
            <v>是</v>
          </cell>
          <cell r="F167" t="str">
            <v>否</v>
          </cell>
          <cell r="G167" t="str">
            <v>-</v>
          </cell>
          <cell r="H167" t="str">
            <v>-</v>
          </cell>
          <cell r="I167" t="str">
            <v>-</v>
          </cell>
          <cell r="J167" t="str">
            <v>-</v>
          </cell>
        </row>
        <row r="168">
          <cell r="B168" t="str">
            <v>914401017860579219</v>
          </cell>
          <cell r="C168" t="str">
            <v>广州利福钻石首饰有限公司</v>
          </cell>
          <cell r="D168" t="str">
            <v>广州利福钻石首饰有限公司</v>
          </cell>
          <cell r="E168" t="str">
            <v>是</v>
          </cell>
          <cell r="F168" t="str">
            <v>否</v>
          </cell>
          <cell r="G168" t="str">
            <v>-</v>
          </cell>
          <cell r="H168" t="str">
            <v>-</v>
          </cell>
          <cell r="I168" t="str">
            <v>-</v>
          </cell>
          <cell r="J168" t="str">
            <v>-</v>
          </cell>
        </row>
        <row r="169">
          <cell r="B169" t="str">
            <v>91440115797386640G</v>
          </cell>
          <cell r="C169" t="str">
            <v>广州市奥雅雷诺贝尔铝业有限公司</v>
          </cell>
          <cell r="D169" t="str">
            <v>广州市奥雅雷诺贝尔铝业有限公司</v>
          </cell>
          <cell r="E169" t="str">
            <v>是</v>
          </cell>
          <cell r="F169" t="str">
            <v>否</v>
          </cell>
          <cell r="G169" t="str">
            <v>-</v>
          </cell>
          <cell r="H169" t="str">
            <v>-</v>
          </cell>
          <cell r="I169" t="str">
            <v>-</v>
          </cell>
          <cell r="J169" t="str">
            <v>-</v>
          </cell>
        </row>
        <row r="170">
          <cell r="B170" t="str">
            <v>914401017459968504</v>
          </cell>
          <cell r="C170" t="str">
            <v>广州市创裕制衣有限公司</v>
          </cell>
          <cell r="D170" t="str">
            <v>广州市创裕制衣有限公司</v>
          </cell>
          <cell r="E170" t="str">
            <v>是</v>
          </cell>
          <cell r="F170" t="str">
            <v>否</v>
          </cell>
          <cell r="G170" t="str">
            <v>-</v>
          </cell>
          <cell r="H170" t="str">
            <v>-</v>
          </cell>
          <cell r="I170" t="str">
            <v>-</v>
          </cell>
          <cell r="J170" t="str">
            <v>-</v>
          </cell>
        </row>
        <row r="171">
          <cell r="B171" t="str">
            <v>9144011555442020XN</v>
          </cell>
          <cell r="C171" t="str">
            <v>广州市汇志制衣有限公司</v>
          </cell>
          <cell r="D171" t="str">
            <v>广州市汇志制衣有限公司</v>
          </cell>
          <cell r="E171" t="str">
            <v>是</v>
          </cell>
          <cell r="F171" t="str">
            <v>否</v>
          </cell>
          <cell r="G171" t="str">
            <v>-</v>
          </cell>
          <cell r="H171" t="str">
            <v>-</v>
          </cell>
          <cell r="I171" t="str">
            <v>-</v>
          </cell>
          <cell r="J171" t="str">
            <v>-</v>
          </cell>
        </row>
        <row r="172">
          <cell r="B172" t="str">
            <v>91440115560209195M</v>
          </cell>
          <cell r="C172" t="str">
            <v>广州辉豪纺织品有限公司</v>
          </cell>
          <cell r="D172" t="str">
            <v>广州辉豪纺织品有限公司</v>
          </cell>
          <cell r="E172" t="str">
            <v>是</v>
          </cell>
          <cell r="F172" t="str">
            <v>否</v>
          </cell>
          <cell r="G172" t="str">
            <v>-</v>
          </cell>
          <cell r="H172" t="str">
            <v>-</v>
          </cell>
          <cell r="I172" t="str">
            <v>-</v>
          </cell>
          <cell r="J172" t="str">
            <v>-</v>
          </cell>
        </row>
        <row r="173">
          <cell r="B173" t="str">
            <v>91440101593711499D</v>
          </cell>
          <cell r="C173" t="str">
            <v>广州顺裕塑料制品有限公司</v>
          </cell>
          <cell r="D173" t="str">
            <v>广州顺裕塑料制品有限公司</v>
          </cell>
          <cell r="E173" t="str">
            <v>是</v>
          </cell>
          <cell r="F173" t="str">
            <v>否</v>
          </cell>
          <cell r="G173" t="str">
            <v>-</v>
          </cell>
          <cell r="H173" t="str">
            <v>-</v>
          </cell>
          <cell r="I173" t="str">
            <v>-</v>
          </cell>
          <cell r="J173" t="str">
            <v>-</v>
          </cell>
        </row>
        <row r="174">
          <cell r="B174" t="str">
            <v>914401015602175822</v>
          </cell>
          <cell r="C174" t="str">
            <v>广州全泰电气有限公司</v>
          </cell>
          <cell r="D174" t="str">
            <v>广州全泰电气有限公司</v>
          </cell>
          <cell r="E174" t="str">
            <v>是</v>
          </cell>
          <cell r="F174" t="str">
            <v>否</v>
          </cell>
          <cell r="G174" t="str">
            <v>-</v>
          </cell>
          <cell r="H174" t="str">
            <v>-</v>
          </cell>
          <cell r="I174" t="str">
            <v>-</v>
          </cell>
          <cell r="J174" t="str">
            <v>-</v>
          </cell>
        </row>
        <row r="175">
          <cell r="B175" t="str">
            <v>9144011532109452X3</v>
          </cell>
          <cell r="C175" t="str">
            <v>广州云创五金制品有限公司</v>
          </cell>
          <cell r="D175" t="str">
            <v>广州云创五金制品有限公司</v>
          </cell>
          <cell r="E175" t="str">
            <v>是</v>
          </cell>
          <cell r="F175" t="str">
            <v>否</v>
          </cell>
          <cell r="G175" t="str">
            <v>-</v>
          </cell>
          <cell r="H175" t="str">
            <v>-</v>
          </cell>
          <cell r="I175" t="str">
            <v>-</v>
          </cell>
          <cell r="J175" t="str">
            <v>-</v>
          </cell>
        </row>
        <row r="176">
          <cell r="B176" t="str">
            <v>91440115769503053G</v>
          </cell>
          <cell r="C176" t="str">
            <v>广州立之力机械设备有限公司</v>
          </cell>
          <cell r="D176" t="str">
            <v>广州立之力机械设备有限公司</v>
          </cell>
          <cell r="E176" t="str">
            <v>是</v>
          </cell>
          <cell r="F176" t="str">
            <v>否</v>
          </cell>
          <cell r="G176" t="str">
            <v>-</v>
          </cell>
          <cell r="H176" t="str">
            <v>-</v>
          </cell>
          <cell r="I176" t="str">
            <v>-</v>
          </cell>
          <cell r="J176" t="str">
            <v>-</v>
          </cell>
        </row>
        <row r="177">
          <cell r="B177" t="str">
            <v>91440101677780715Q</v>
          </cell>
          <cell r="C177" t="str">
            <v>广州市春雨化工科技有限公司</v>
          </cell>
          <cell r="D177" t="str">
            <v>广州市春雨化工科技有限公司</v>
          </cell>
          <cell r="E177" t="str">
            <v>是</v>
          </cell>
          <cell r="F177" t="str">
            <v>否</v>
          </cell>
          <cell r="G177" t="str">
            <v>-</v>
          </cell>
          <cell r="H177" t="str">
            <v>-</v>
          </cell>
          <cell r="I177" t="str">
            <v>-</v>
          </cell>
          <cell r="J177" t="str">
            <v>-</v>
          </cell>
        </row>
        <row r="178">
          <cell r="B178" t="str">
            <v>914401015799958780</v>
          </cell>
          <cell r="C178" t="str">
            <v>广州镁力金属制品有限公司</v>
          </cell>
          <cell r="D178" t="str">
            <v>广州镁力金属制品有限公司</v>
          </cell>
          <cell r="E178" t="str">
            <v>是</v>
          </cell>
          <cell r="F178" t="str">
            <v>否</v>
          </cell>
          <cell r="G178" t="str">
            <v>-</v>
          </cell>
          <cell r="H178" t="str">
            <v>-</v>
          </cell>
          <cell r="I178" t="str">
            <v>-</v>
          </cell>
          <cell r="J178" t="str">
            <v>-</v>
          </cell>
        </row>
        <row r="179">
          <cell r="B179" t="str">
            <v>91440101088111054P</v>
          </cell>
          <cell r="C179" t="str">
            <v>广东正当年生物科技有限公司</v>
          </cell>
          <cell r="D179" t="str">
            <v>广东正当年生物科技有限公司</v>
          </cell>
          <cell r="E179" t="str">
            <v>是</v>
          </cell>
          <cell r="F179" t="str">
            <v>否</v>
          </cell>
          <cell r="G179" t="str">
            <v>-</v>
          </cell>
          <cell r="H179" t="str">
            <v>-</v>
          </cell>
          <cell r="I179" t="str">
            <v>-</v>
          </cell>
          <cell r="J179" t="str">
            <v>-</v>
          </cell>
        </row>
        <row r="180">
          <cell r="B180" t="str">
            <v>91440101MA5ALPGN8R</v>
          </cell>
          <cell r="C180" t="str">
            <v>广州日辉实业发展有限公司</v>
          </cell>
          <cell r="D180" t="str">
            <v>广州日辉实业发展有限公司</v>
          </cell>
          <cell r="E180" t="str">
            <v>是</v>
          </cell>
          <cell r="F180" t="str">
            <v>否</v>
          </cell>
          <cell r="G180" t="str">
            <v>-</v>
          </cell>
          <cell r="H180" t="str">
            <v>-</v>
          </cell>
          <cell r="I180" t="str">
            <v>-</v>
          </cell>
          <cell r="J180" t="str">
            <v>-</v>
          </cell>
        </row>
        <row r="181">
          <cell r="B181" t="str">
            <v>914401017594250129</v>
          </cell>
          <cell r="C181" t="str">
            <v>广州市梅隆金属制品有限公司</v>
          </cell>
          <cell r="D181" t="str">
            <v>广州梅隆金属制品有限公司</v>
          </cell>
          <cell r="E181" t="str">
            <v>是</v>
          </cell>
          <cell r="F181" t="str">
            <v>否</v>
          </cell>
          <cell r="G181" t="str">
            <v>-</v>
          </cell>
          <cell r="H181" t="str">
            <v>-</v>
          </cell>
          <cell r="I181" t="str">
            <v>-</v>
          </cell>
          <cell r="J181" t="str">
            <v>-</v>
          </cell>
        </row>
        <row r="182">
          <cell r="B182" t="str">
            <v>91440115569770122Y</v>
          </cell>
          <cell r="C182" t="str">
            <v>广州市步坤实业有限公司（曾用名：广州市步坤鞋业有限公司）</v>
          </cell>
          <cell r="D182" t="str">
            <v>广州市步坤实业有限公司</v>
          </cell>
          <cell r="E182" t="str">
            <v>是</v>
          </cell>
          <cell r="F182" t="str">
            <v>否</v>
          </cell>
          <cell r="G182" t="str">
            <v>-</v>
          </cell>
          <cell r="H182" t="str">
            <v>-</v>
          </cell>
          <cell r="I182" t="str">
            <v>-</v>
          </cell>
          <cell r="J182" t="str">
            <v>-</v>
          </cell>
        </row>
        <row r="183">
          <cell r="B183" t="str">
            <v>9144011557216043X4</v>
          </cell>
          <cell r="C183" t="str">
            <v>广州颢成电气机械有限公司</v>
          </cell>
          <cell r="D183" t="str">
            <v>广州颢成电气机械有限公司</v>
          </cell>
          <cell r="E183" t="str">
            <v>是</v>
          </cell>
          <cell r="F183" t="str">
            <v>否</v>
          </cell>
          <cell r="G183" t="str">
            <v>-</v>
          </cell>
          <cell r="H183" t="str">
            <v>-</v>
          </cell>
          <cell r="I183" t="str">
            <v>-</v>
          </cell>
          <cell r="J183" t="str">
            <v>-</v>
          </cell>
        </row>
        <row r="184">
          <cell r="B184" t="str">
            <v>91440101MA59CPPB7J</v>
          </cell>
          <cell r="C184" t="str">
            <v>广州广重重机有限公司</v>
          </cell>
          <cell r="D184" t="str">
            <v>广州广重重机有限公司</v>
          </cell>
          <cell r="E184" t="str">
            <v>是</v>
          </cell>
          <cell r="F184" t="str">
            <v>否</v>
          </cell>
          <cell r="G184" t="str">
            <v>-</v>
          </cell>
          <cell r="H184" t="str">
            <v>-</v>
          </cell>
          <cell r="I184" t="str">
            <v>-</v>
          </cell>
          <cell r="J184" t="str">
            <v>-</v>
          </cell>
        </row>
        <row r="185">
          <cell r="B185" t="str">
            <v>914401157711874916</v>
          </cell>
          <cell r="C185" t="str">
            <v>广州亿盛电气科技有限公司</v>
          </cell>
          <cell r="D185" t="str">
            <v>广州亿盛电气科技有限公司</v>
          </cell>
          <cell r="E185" t="str">
            <v>是</v>
          </cell>
          <cell r="F185" t="str">
            <v>否</v>
          </cell>
          <cell r="G185" t="str">
            <v>-</v>
          </cell>
          <cell r="H185" t="str">
            <v>-</v>
          </cell>
          <cell r="I185" t="str">
            <v>-</v>
          </cell>
          <cell r="J185" t="str">
            <v>-</v>
          </cell>
        </row>
        <row r="186">
          <cell r="B186" t="str">
            <v>91440101MA59ENA909</v>
          </cell>
          <cell r="C186" t="str">
            <v>广州市海皇科技有限公司</v>
          </cell>
          <cell r="D186" t="str">
            <v>广州市海皇科技有限公司</v>
          </cell>
          <cell r="E186" t="str">
            <v>是</v>
          </cell>
          <cell r="F186" t="str">
            <v>否</v>
          </cell>
          <cell r="G186" t="str">
            <v>-</v>
          </cell>
          <cell r="H186" t="str">
            <v>-</v>
          </cell>
          <cell r="I186" t="str">
            <v>-</v>
          </cell>
          <cell r="J186" t="str">
            <v>-</v>
          </cell>
        </row>
        <row r="187">
          <cell r="B187" t="str">
            <v>91440101618705985B</v>
          </cell>
          <cell r="C187" t="str">
            <v>广州岭南电缆股份有限公司</v>
          </cell>
          <cell r="D187" t="str">
            <v>广州岭南电缆股份有限公司</v>
          </cell>
          <cell r="E187" t="str">
            <v>是（2019年6月4日迁入南沙）</v>
          </cell>
          <cell r="F187" t="str">
            <v>否</v>
          </cell>
          <cell r="G187" t="str">
            <v>-</v>
          </cell>
          <cell r="H187" t="str">
            <v>-</v>
          </cell>
          <cell r="I187" t="str">
            <v>-</v>
          </cell>
          <cell r="J187" t="str">
            <v>-</v>
          </cell>
        </row>
        <row r="188">
          <cell r="B188" t="str">
            <v>914401157371936603</v>
          </cell>
          <cell r="C188" t="str">
            <v>广东芬尼克兹节能设备有限公司</v>
          </cell>
          <cell r="D188" t="str">
            <v>广东芬尼克兹节能设备有限公司</v>
          </cell>
          <cell r="E188" t="str">
            <v>是</v>
          </cell>
          <cell r="F188" t="str">
            <v>否</v>
          </cell>
          <cell r="G188" t="str">
            <v>-</v>
          </cell>
          <cell r="H188" t="str">
            <v>-</v>
          </cell>
          <cell r="I188" t="str">
            <v>-</v>
          </cell>
          <cell r="J188" t="str">
            <v>-</v>
          </cell>
        </row>
        <row r="189">
          <cell r="B189" t="str">
            <v>914401017555881648</v>
          </cell>
          <cell r="C189" t="str">
            <v>广州JFE钢板有限公司</v>
          </cell>
          <cell r="D189" t="str">
            <v>广州JFE钢板有限公司</v>
          </cell>
          <cell r="E189" t="str">
            <v>是</v>
          </cell>
          <cell r="F189" t="str">
            <v>否</v>
          </cell>
          <cell r="G189" t="str">
            <v>-</v>
          </cell>
          <cell r="H189" t="str">
            <v>-</v>
          </cell>
          <cell r="I189" t="str">
            <v>-</v>
          </cell>
          <cell r="J189" t="str">
            <v>-</v>
          </cell>
        </row>
        <row r="190">
          <cell r="B190" t="str">
            <v>9144010177116998XX</v>
          </cell>
          <cell r="C190" t="str">
            <v>广州丰中铝合金有限公司</v>
          </cell>
          <cell r="D190" t="str">
            <v>广州丰中铝合金有限公司</v>
          </cell>
          <cell r="E190" t="str">
            <v>是</v>
          </cell>
          <cell r="F190" t="str">
            <v>否</v>
          </cell>
          <cell r="G190" t="str">
            <v>-</v>
          </cell>
          <cell r="H190" t="str">
            <v>-</v>
          </cell>
          <cell r="I190" t="str">
            <v>-</v>
          </cell>
          <cell r="J190" t="str">
            <v>-</v>
          </cell>
        </row>
        <row r="191">
          <cell r="B191" t="str">
            <v>91440115764038498A</v>
          </cell>
          <cell r="C191" t="str">
            <v>广州捷士多铝合金有限公司</v>
          </cell>
          <cell r="D191" t="str">
            <v>广州捷士多铝合金有限公司</v>
          </cell>
          <cell r="E191" t="str">
            <v>是</v>
          </cell>
          <cell r="F191" t="str">
            <v>否</v>
          </cell>
          <cell r="G191" t="str">
            <v>-</v>
          </cell>
          <cell r="H191" t="str">
            <v>-</v>
          </cell>
          <cell r="I191" t="str">
            <v>-</v>
          </cell>
          <cell r="J191" t="str">
            <v>-</v>
          </cell>
        </row>
      </sheetData>
      <sheetData sheetId="4">
        <row r="3">
          <cell r="C3" t="str">
            <v>统一社会信用代码</v>
          </cell>
          <cell r="D3" t="str">
            <v>申请政策事项</v>
          </cell>
          <cell r="E3" t="str">
            <v>是否已签订“一企一策”协议
（请发改局、科技局、商务局填写）</v>
          </cell>
          <cell r="F3" t="str">
            <v>是否获得或正申报区级同类型扶持奖励
（请发改局、科技局、商务局填写）</v>
          </cell>
        </row>
        <row r="5">
          <cell r="C5" t="str">
            <v>91440115724837658N</v>
          </cell>
          <cell r="D5" t="str">
            <v>技改后奖补
固定资产投资补助</v>
          </cell>
          <cell r="E5" t="str">
            <v>无</v>
          </cell>
        </row>
        <row r="6">
          <cell r="C6" t="str">
            <v>91440101767657219T</v>
          </cell>
          <cell r="D6" t="str">
            <v>经营贡献奖
固定资产投资补助
技改后奖补</v>
          </cell>
          <cell r="E6" t="str">
            <v>无</v>
          </cell>
        </row>
        <row r="7">
          <cell r="C7" t="str">
            <v>91440115618700084A</v>
          </cell>
          <cell r="D7" t="str">
            <v>技改后奖补
经营贡献奖
高管人才奖</v>
          </cell>
          <cell r="E7" t="str">
            <v>无</v>
          </cell>
          <cell r="F7" t="str">
            <v>1.2018年获得2016年度南沙区专利补贴1.94万元；2.2018年获得2017年度南沙区专利补贴2万元；3.2018年获得2016年项目配套210万元；4.2018年获得2017年项目配套30万元；5.2018年获得南沙区2017年度专利技术产业化资助50万元；6.2019年获得2018年度高新技术企业新认定奖励30万元；7.2019年获得2018年度科技计划项目（科技奖励）奖励48万元；8.正在申报2019年创新平台奖励；9.正在申报高成长型科技企业2019年研发经费投入奖励；</v>
          </cell>
        </row>
        <row r="8">
          <cell r="C8" t="str">
            <v>91440115708216261R</v>
          </cell>
          <cell r="D8" t="str">
            <v>资金配套
技改后奖补</v>
          </cell>
          <cell r="E8" t="str">
            <v>无</v>
          </cell>
        </row>
        <row r="9">
          <cell r="C9" t="str">
            <v>91440115766109894K</v>
          </cell>
          <cell r="D9" t="str">
            <v>技改后奖补</v>
          </cell>
          <cell r="E9" t="str">
            <v>无</v>
          </cell>
        </row>
        <row r="10">
          <cell r="C10" t="str">
            <v>91440101761942502U</v>
          </cell>
          <cell r="D10" t="str">
            <v>资金配套
技改后奖补</v>
          </cell>
          <cell r="E10" t="str">
            <v>无</v>
          </cell>
        </row>
        <row r="11">
          <cell r="C11" t="str">
            <v>91440101753473857D</v>
          </cell>
          <cell r="D11" t="str">
            <v>资金配套
经营贡献奖</v>
          </cell>
          <cell r="E11" t="str">
            <v>无</v>
          </cell>
          <cell r="F11" t="str">
            <v>1.2018年曾获得2016年度南沙区专利补贴1.72万元；2.2018年曾获得2017年度南沙区专利补贴3.6万元；3.2018年曾获得2017年项目配套70万元；4.正在申报2019年高新技术企业新认定奖励；5.2019年科技奖、科技计划项目及中国创新创业大赛奖励</v>
          </cell>
        </row>
        <row r="12">
          <cell r="C12" t="str">
            <v>9144011561870152X5</v>
          </cell>
          <cell r="D12" t="str">
            <v>资金配套
技改后奖补
固定资产投资补助
经营贡献奖</v>
          </cell>
          <cell r="E12" t="str">
            <v>无</v>
          </cell>
          <cell r="F12" t="str">
            <v>1.2018年曾获得2016年度南沙区专利补贴2.48万元；2.2018年曾获得2017年度南沙区专利补贴4.9万元；3.2018年曾获得2017年创新平台奖励200万元；4.南沙区2017年度专利技术产业化资助50万元元</v>
          </cell>
        </row>
        <row r="13">
          <cell r="C13" t="str">
            <v>91440115766116453P</v>
          </cell>
          <cell r="D13" t="str">
            <v>资金配套
技改后奖补</v>
          </cell>
          <cell r="E13" t="str">
            <v>无</v>
          </cell>
        </row>
        <row r="14">
          <cell r="C14" t="str">
            <v>914401017889253316</v>
          </cell>
          <cell r="D14" t="str">
            <v>资金配套</v>
          </cell>
          <cell r="E14" t="str">
            <v>无</v>
          </cell>
          <cell r="F14" t="str">
            <v>1.2018年获得2016年度南沙区专利补贴10.32万元；2.2018年曾获2017年度南沙区专利补贴61.75万元；3.2018年曾获2017年度发明专利申请大户奖励12万元</v>
          </cell>
        </row>
        <row r="15">
          <cell r="C15" t="str">
            <v>9144011530466667X3</v>
          </cell>
          <cell r="D15" t="str">
            <v>资金配套</v>
          </cell>
          <cell r="E15" t="str">
            <v>无</v>
          </cell>
          <cell r="F15" t="str">
            <v>1.2018年获得2016年项目配套25万元；2.2018年获得南沙区2017年度高新技术企业新认定奖励30万元</v>
          </cell>
        </row>
        <row r="16">
          <cell r="C16" t="str">
            <v>91440101MA59C8YX8K</v>
          </cell>
          <cell r="D16" t="str">
            <v>资金配套</v>
          </cell>
          <cell r="E16" t="str">
            <v>无</v>
          </cell>
          <cell r="F16" t="str">
            <v>1.2018年获得2017年度南沙区专利补贴；2.2020年获得2019年高新技术企业新认定奖励30万元</v>
          </cell>
        </row>
        <row r="17">
          <cell r="C17" t="str">
            <v>91440115MA59DLBU8D</v>
          </cell>
          <cell r="D17" t="str">
            <v>资金配套</v>
          </cell>
          <cell r="E17" t="str">
            <v>无</v>
          </cell>
          <cell r="F17" t="str">
            <v>1.2018年曾获得2017年度南沙区专利补贴2.3万元；2.2019年曾获得2018年度高新技术企业新认定奖励30万元</v>
          </cell>
        </row>
        <row r="18">
          <cell r="C18" t="str">
            <v>91440101327535736R</v>
          </cell>
          <cell r="D18" t="str">
            <v>资金配套</v>
          </cell>
          <cell r="E18" t="str">
            <v>无</v>
          </cell>
        </row>
        <row r="19">
          <cell r="C19" t="str">
            <v>91440000617414043W</v>
          </cell>
          <cell r="D19" t="str">
            <v>经营贡献奖</v>
          </cell>
          <cell r="E19" t="str">
            <v>无</v>
          </cell>
        </row>
        <row r="20">
          <cell r="C20" t="str">
            <v>91440101725031162M</v>
          </cell>
          <cell r="D20" t="str">
            <v>资金配套</v>
          </cell>
          <cell r="E20" t="str">
            <v>无</v>
          </cell>
          <cell r="F20" t="str">
            <v>1.2018年曾获得2016年度南沙区专利补贴0.8万元；2.2018年曾获得2016年创新平台奖励200万元；3.2018年曾获得南沙区2017年度高新技术企业新认定奖励30万元</v>
          </cell>
        </row>
        <row r="21">
          <cell r="C21" t="str">
            <v>91440900727854947H</v>
          </cell>
          <cell r="D21" t="str">
            <v>经营贡献奖
资金配套</v>
          </cell>
          <cell r="E21" t="str">
            <v>无</v>
          </cell>
        </row>
        <row r="22">
          <cell r="C22" t="str">
            <v>91440101717852200L</v>
          </cell>
          <cell r="D22" t="str">
            <v>产业联动发展奖</v>
          </cell>
          <cell r="E22" t="str">
            <v>无</v>
          </cell>
        </row>
        <row r="23">
          <cell r="C23" t="str">
            <v>91440115767698563X</v>
          </cell>
          <cell r="D23" t="str">
            <v>产业联动发展奖
技改后奖补
固定资产投资补助</v>
          </cell>
          <cell r="E23" t="str">
            <v>无</v>
          </cell>
        </row>
        <row r="24">
          <cell r="C24" t="str">
            <v>91440115061146011F</v>
          </cell>
          <cell r="D24" t="str">
            <v>经营贡献奖</v>
          </cell>
          <cell r="E24" t="str">
            <v>无</v>
          </cell>
        </row>
        <row r="25">
          <cell r="C25" t="str">
            <v>91440101MA59FPN003</v>
          </cell>
          <cell r="D25" t="str">
            <v>资金配套</v>
          </cell>
          <cell r="E25" t="str">
            <v>无</v>
          </cell>
        </row>
        <row r="26">
          <cell r="C26" t="str">
            <v>914401157994142114</v>
          </cell>
          <cell r="D26" t="str">
            <v>高管人才奖
经营贡献奖</v>
          </cell>
          <cell r="E26" t="str">
            <v>无</v>
          </cell>
          <cell r="F26" t="str">
            <v>1.2018年曾获得2016年度南沙区专利补贴0.6万元；2.2018年曾获得2017年度南沙区专利补贴1.4万元</v>
          </cell>
        </row>
        <row r="27">
          <cell r="C27" t="str">
            <v>91440101190444998U</v>
          </cell>
          <cell r="D27" t="str">
            <v>高管人才奖
产业联动发展奖
经营贡献奖</v>
          </cell>
          <cell r="E27" t="str">
            <v>无</v>
          </cell>
          <cell r="F27" t="str">
            <v>1.2018年曾获得2016年度南沙区专利补贴0.32万元；2.2018年曾获得2017年度南沙区专利补贴0.7万元；3.2018年曾获得2017年创新平台奖励200万元；4.2020年获得2019年高新技术企业新认定奖励30万元</v>
          </cell>
        </row>
        <row r="28">
          <cell r="C28" t="str">
            <v>914401156986882649</v>
          </cell>
          <cell r="D28" t="str">
            <v>资金配套</v>
          </cell>
          <cell r="E28" t="str">
            <v>无</v>
          </cell>
        </row>
        <row r="29">
          <cell r="C29" t="str">
            <v>914401017934816247</v>
          </cell>
          <cell r="D29" t="str">
            <v>资金配套
技改后奖补</v>
          </cell>
          <cell r="E29" t="str">
            <v>无</v>
          </cell>
          <cell r="F29" t="str">
            <v>1.2018年获得2016年度南沙区专利补贴0.9万元；2.2018年曾获得2017年度南沙区专利补贴12.9万元；3.2018年曾获得南沙区2017年度专利技术产业化资助40万元；4.2019年获得2018年度创新平台奖励200万元；5.2019年获得2018年度创新平台奖励50万元</v>
          </cell>
        </row>
        <row r="30">
          <cell r="C30" t="str">
            <v>91440101689323378W</v>
          </cell>
          <cell r="D30" t="str">
            <v>经营贡献奖</v>
          </cell>
          <cell r="E30" t="str">
            <v>无</v>
          </cell>
          <cell r="F30" t="str">
            <v>1.2020年获得2019年高新技术企业新认定奖励；2.正在申报高成长型科技企业2019年研发经费投入奖励30万元。</v>
          </cell>
        </row>
        <row r="31">
          <cell r="C31" t="str">
            <v>91440101764027350F</v>
          </cell>
          <cell r="D31" t="str">
            <v>资金配套
产业联动发展奖
技改后奖补</v>
          </cell>
          <cell r="E31" t="str">
            <v>无</v>
          </cell>
        </row>
        <row r="32">
          <cell r="C32" t="str">
            <v>91440101MA59LPRH85</v>
          </cell>
          <cell r="D32" t="str">
            <v>资金配套</v>
          </cell>
          <cell r="E32" t="str">
            <v>无</v>
          </cell>
        </row>
        <row r="33">
          <cell r="C33" t="str">
            <v>91440113574028811R</v>
          </cell>
          <cell r="D33" t="str">
            <v>资金配套</v>
          </cell>
          <cell r="E33" t="str">
            <v>无</v>
          </cell>
        </row>
        <row r="34">
          <cell r="C34" t="str">
            <v>91440115661832314B</v>
          </cell>
          <cell r="D34" t="str">
            <v>技改后奖补
资金配套</v>
          </cell>
          <cell r="E34" t="str">
            <v>无</v>
          </cell>
        </row>
        <row r="35">
          <cell r="C35" t="str">
            <v>91440115327529280E</v>
          </cell>
          <cell r="D35" t="str">
            <v>经营贡献奖</v>
          </cell>
          <cell r="E35" t="str">
            <v>无</v>
          </cell>
          <cell r="F35" t="str">
            <v>2018年曾获得2017年度南沙区专利补贴1.1万元；2.2019年曾获得2018年度高新技术企业新认定奖励 30万元；3.2019年曾获得2018年度创新平台奖励200万元</v>
          </cell>
        </row>
        <row r="36">
          <cell r="C36" t="str">
            <v>91440115795539017Q</v>
          </cell>
          <cell r="D36" t="str">
            <v>经营贡献奖
产业联动发展奖</v>
          </cell>
          <cell r="E36" t="str">
            <v>无</v>
          </cell>
        </row>
        <row r="37">
          <cell r="C37" t="str">
            <v>9144011555665902X7</v>
          </cell>
          <cell r="D37" t="str">
            <v>技改后奖补
资金配套</v>
          </cell>
          <cell r="E37" t="str">
            <v>无</v>
          </cell>
          <cell r="F37" t="str">
            <v>1.2018年曾获得2016年度南沙区专利补贴3.02万元；2.2018年曾获得2017年度南沙区专利补贴11.6万元；3.2018年曾获得南沙区2017年度高新技术企业新认定奖励30万元；4.2018年曾获得南沙区2017年度专利技术产业化资助40万元；5.2019年曾获得2018年度创新平台奖励200万元；6.2019年曾获得2018年度科技计划项目（科技奖励）奖励75万元</v>
          </cell>
        </row>
        <row r="38">
          <cell r="C38" t="str">
            <v>91440400730468203G</v>
          </cell>
          <cell r="D38" t="str">
            <v>经营贡献奖
资金配套</v>
          </cell>
          <cell r="E38" t="str">
            <v>无</v>
          </cell>
        </row>
        <row r="39">
          <cell r="C39" t="str">
            <v>914401157268203903</v>
          </cell>
          <cell r="D39" t="str">
            <v>资金配套</v>
          </cell>
          <cell r="E39" t="str">
            <v>无</v>
          </cell>
          <cell r="F39" t="str">
            <v>2018年曾获得2017年度南沙区专利补贴0.1万元。</v>
          </cell>
        </row>
        <row r="40">
          <cell r="C40" t="str">
            <v>91440101MA5AN3Y058</v>
          </cell>
          <cell r="D40" t="str">
            <v>高管人才奖
经营贡献奖</v>
          </cell>
          <cell r="E40" t="str">
            <v>无</v>
          </cell>
        </row>
        <row r="41">
          <cell r="C41" t="str">
            <v>91440101757766630Q</v>
          </cell>
          <cell r="D41" t="str">
            <v>经营贡献奖
资金配套</v>
          </cell>
          <cell r="E41" t="str">
            <v>无</v>
          </cell>
        </row>
        <row r="42">
          <cell r="C42" t="str">
            <v>91440101696938450J</v>
          </cell>
          <cell r="D42" t="str">
            <v>经营贡献奖</v>
          </cell>
          <cell r="E42" t="str">
            <v>无</v>
          </cell>
          <cell r="F42" t="str">
            <v>2018年曾获得2017年度南沙区专利补贴1.6万元</v>
          </cell>
        </row>
        <row r="43">
          <cell r="C43" t="str">
            <v>91440115747576948D</v>
          </cell>
          <cell r="D43" t="str">
            <v>资金配套</v>
          </cell>
          <cell r="E43" t="str">
            <v>无</v>
          </cell>
        </row>
        <row r="44">
          <cell r="C44" t="str">
            <v>914401017594250129</v>
          </cell>
          <cell r="D44" t="str">
            <v>资金配套</v>
          </cell>
          <cell r="E44" t="str">
            <v>无</v>
          </cell>
        </row>
        <row r="45">
          <cell r="C45" t="str">
            <v>91440101556658991A</v>
          </cell>
          <cell r="D45" t="str">
            <v>技改后奖补
资金配套
高管人才奖
产业联动发展奖
经营贡献奖</v>
          </cell>
          <cell r="E45" t="str">
            <v>无</v>
          </cell>
          <cell r="F45" t="str">
            <v>1.2018年曾获得2016年度南沙区专利补贴0.48万元；2.2018年曾获得2017年度南沙区专利补贴6.2万元；3.2018年曾获得南沙区2017年度知识产权贯标资助15万元；4.2018年曾获得南沙区2017年度专利技术产业化资助40万元；5.2019年曾获得 2018年度创新平台奖励200万元；6.2020年获得2019年高新技术企业新认定奖励30万元</v>
          </cell>
        </row>
        <row r="46">
          <cell r="C46" t="str">
            <v>91440101618789859R</v>
          </cell>
          <cell r="D46" t="str">
            <v>资金配套</v>
          </cell>
          <cell r="E46" t="str">
            <v>无</v>
          </cell>
          <cell r="F46" t="str">
            <v>2018年曾获得南沙区2017年度高新技术企业新认定奖励30万元</v>
          </cell>
        </row>
        <row r="47">
          <cell r="C47" t="str">
            <v>914401156852224499</v>
          </cell>
          <cell r="D47" t="str">
            <v>资金配套</v>
          </cell>
          <cell r="E47" t="str">
            <v>无</v>
          </cell>
          <cell r="F47" t="str">
            <v>1.2018年曾获得2016年度南沙区专利补贴0.36万元；2.2018年曾获得2017年度南沙区专利补贴1.3万元</v>
          </cell>
        </row>
        <row r="48">
          <cell r="C48" t="str">
            <v>914401157435946044</v>
          </cell>
          <cell r="D48" t="str">
            <v>资金配套
产业联动发展奖</v>
          </cell>
          <cell r="E48" t="str">
            <v>无</v>
          </cell>
          <cell r="F48" t="str">
            <v>2018年曾获得2017年度南沙区专利补贴0.8万元；2.2020年获得2019年高新技术企业新认定奖励30万元；3.正在申报关于2019年创新平台奖励</v>
          </cell>
        </row>
        <row r="49">
          <cell r="C49" t="str">
            <v>91440115068154735A</v>
          </cell>
          <cell r="D49" t="str">
            <v>经营贡献奖</v>
          </cell>
          <cell r="E49" t="str">
            <v>无</v>
          </cell>
        </row>
        <row r="50">
          <cell r="C50" t="str">
            <v>914401017082205432</v>
          </cell>
          <cell r="D50" t="str">
            <v>经营贡献奖</v>
          </cell>
          <cell r="E50" t="str">
            <v>无</v>
          </cell>
          <cell r="F50" t="str">
            <v>2018年获得南沙区2017年度高新技术企业新认定奖励30万元</v>
          </cell>
        </row>
        <row r="51">
          <cell r="C51" t="str">
            <v>91440101MA59EQ01XG</v>
          </cell>
          <cell r="D51" t="str">
            <v>资金配套</v>
          </cell>
          <cell r="E51" t="str">
            <v>无</v>
          </cell>
        </row>
        <row r="52">
          <cell r="C52" t="str">
            <v>91440115569770122Y</v>
          </cell>
          <cell r="D52" t="str">
            <v>资金配套</v>
          </cell>
          <cell r="E52" t="str">
            <v>无</v>
          </cell>
        </row>
        <row r="53">
          <cell r="C53" t="str">
            <v>91440101671822590K</v>
          </cell>
          <cell r="D53" t="str">
            <v>资金配套</v>
          </cell>
          <cell r="E53" t="str">
            <v>无</v>
          </cell>
        </row>
        <row r="54">
          <cell r="C54" t="str">
            <v>9144010108594443XQ</v>
          </cell>
          <cell r="D54" t="str">
            <v>资金配套</v>
          </cell>
          <cell r="E54" t="str">
            <v>无</v>
          </cell>
        </row>
        <row r="55">
          <cell r="C55" t="str">
            <v>91440101552390174Q</v>
          </cell>
          <cell r="D55" t="str">
            <v>资金配套
经营贡献奖</v>
          </cell>
          <cell r="E55" t="str">
            <v>无</v>
          </cell>
        </row>
        <row r="56">
          <cell r="C56" t="str">
            <v>91440115728222095W</v>
          </cell>
          <cell r="D56" t="str">
            <v>资金配套</v>
          </cell>
          <cell r="E56" t="str">
            <v>无</v>
          </cell>
        </row>
        <row r="57">
          <cell r="C57" t="str">
            <v>91440101618704579Q</v>
          </cell>
          <cell r="D57" t="str">
            <v>资金配套</v>
          </cell>
          <cell r="E57" t="str">
            <v>无</v>
          </cell>
        </row>
        <row r="58">
          <cell r="C58" t="str">
            <v>914401017315844339</v>
          </cell>
          <cell r="D58" t="str">
            <v>经营贡献奖</v>
          </cell>
          <cell r="E58" t="str">
            <v>无</v>
          </cell>
        </row>
        <row r="59">
          <cell r="C59" t="str">
            <v>91440115556696293J</v>
          </cell>
          <cell r="D59" t="str">
            <v>经营贡献奖</v>
          </cell>
          <cell r="E59" t="str">
            <v>无</v>
          </cell>
        </row>
        <row r="60">
          <cell r="C60" t="str">
            <v>91440101068187764X</v>
          </cell>
          <cell r="D60" t="str">
            <v>经营贡献奖</v>
          </cell>
          <cell r="E60" t="str">
            <v>无</v>
          </cell>
        </row>
        <row r="61">
          <cell r="C61" t="str">
            <v>914401016969342308</v>
          </cell>
          <cell r="D61" t="str">
            <v>经营贡献奖</v>
          </cell>
          <cell r="E61" t="str">
            <v>无</v>
          </cell>
          <cell r="F61" t="str">
            <v>1.2018年获得南沙区2017年度高新技术企业新认定奖励 30万元；2.2018年获得南沙区2017年度专利技术产业化资助50万元</v>
          </cell>
        </row>
        <row r="62">
          <cell r="C62" t="str">
            <v>91440101MA59LQXXXG</v>
          </cell>
          <cell r="D62" t="str">
            <v>产业联动发展奖</v>
          </cell>
          <cell r="E62" t="str">
            <v>无</v>
          </cell>
        </row>
        <row r="63">
          <cell r="C63" t="str">
            <v>914401133044391782</v>
          </cell>
          <cell r="D63" t="str">
            <v>资金配套
经营贡献奖</v>
          </cell>
          <cell r="E63" t="str">
            <v>无</v>
          </cell>
        </row>
        <row r="64">
          <cell r="C64" t="str">
            <v>914401155622965013</v>
          </cell>
          <cell r="D64" t="str">
            <v>资金配套</v>
          </cell>
          <cell r="E64" t="str">
            <v>无</v>
          </cell>
          <cell r="F64" t="str">
            <v>1.2018年获得南沙区2017年度高新技术企业新认定奖励30万元；2.2018年获得南沙区2017年度知识产权贯标资助10万元</v>
          </cell>
        </row>
        <row r="65">
          <cell r="C65" t="str">
            <v>91440115661815362G</v>
          </cell>
          <cell r="D65" t="str">
            <v>资金配套</v>
          </cell>
          <cell r="E65" t="str">
            <v>无</v>
          </cell>
          <cell r="F65" t="str">
            <v>1.2018年获得南沙区2017年度高新技术企业新认定奖励30万元</v>
          </cell>
        </row>
        <row r="66">
          <cell r="C66" t="str">
            <v>9144011577838704XH</v>
          </cell>
          <cell r="D66" t="str">
            <v>资金配套</v>
          </cell>
          <cell r="E66" t="str">
            <v>无</v>
          </cell>
        </row>
        <row r="67">
          <cell r="C67" t="str">
            <v>91440115734936916T</v>
          </cell>
          <cell r="D67" t="str">
            <v>经营贡献奖</v>
          </cell>
          <cell r="E67" t="str">
            <v>无</v>
          </cell>
        </row>
        <row r="68">
          <cell r="C68" t="str">
            <v>914401137329402254</v>
          </cell>
          <cell r="D68" t="str">
            <v>资金配套</v>
          </cell>
          <cell r="E68" t="str">
            <v>无</v>
          </cell>
        </row>
        <row r="69">
          <cell r="C69" t="str">
            <v>914401133474043036</v>
          </cell>
          <cell r="D69" t="str">
            <v>资金配套</v>
          </cell>
          <cell r="E69" t="str">
            <v>无</v>
          </cell>
        </row>
        <row r="70">
          <cell r="C70" t="str">
            <v>914401156813073305</v>
          </cell>
          <cell r="D70" t="str">
            <v>资金配套</v>
          </cell>
          <cell r="E70" t="str">
            <v>无</v>
          </cell>
        </row>
        <row r="71">
          <cell r="C71" t="str">
            <v>91440101MA59F99408</v>
          </cell>
          <cell r="D71" t="str">
            <v>经营贡献奖
资金配套</v>
          </cell>
          <cell r="E71" t="str">
            <v>无</v>
          </cell>
        </row>
        <row r="72">
          <cell r="C72" t="str">
            <v>91440113068676496G</v>
          </cell>
          <cell r="D72" t="str">
            <v>资金配套</v>
          </cell>
          <cell r="E72" t="str">
            <v>无</v>
          </cell>
        </row>
        <row r="73">
          <cell r="C73" t="str">
            <v>91440115766139831B</v>
          </cell>
          <cell r="D73" t="str">
            <v>资金配套
经营贡献奖</v>
          </cell>
          <cell r="E73" t="str">
            <v>无</v>
          </cell>
          <cell r="F73" t="str">
            <v>1.2018年获得2016年度南沙区专利补贴0.04万元；2.2018年获得2017年度南沙区专利补贴0.5万元；3.2018年获得南沙区2017年度高新技术企业新认定奖励30万元；4.2019年获得2018年度创新平台奖励200万元；</v>
          </cell>
        </row>
        <row r="74">
          <cell r="C74" t="str">
            <v>91440101591547760G</v>
          </cell>
          <cell r="D74" t="str">
            <v>资金配套</v>
          </cell>
          <cell r="E74" t="str">
            <v>无</v>
          </cell>
        </row>
        <row r="75">
          <cell r="C75" t="str">
            <v>91440115738552979B</v>
          </cell>
          <cell r="D75" t="str">
            <v>资金配套</v>
          </cell>
          <cell r="E75" t="str">
            <v>无</v>
          </cell>
        </row>
        <row r="76">
          <cell r="C76" t="str">
            <v>91440101661806669D</v>
          </cell>
          <cell r="D76" t="str">
            <v>资金配套
技改后奖补</v>
          </cell>
          <cell r="E76" t="str">
            <v>无</v>
          </cell>
        </row>
        <row r="77">
          <cell r="C77" t="str">
            <v>91440115MA59BPKJ5E</v>
          </cell>
          <cell r="D77" t="str">
            <v>资金配套</v>
          </cell>
          <cell r="E77" t="str">
            <v>无</v>
          </cell>
          <cell r="F77" t="str">
            <v>1.2018年获得2017年度南沙区专利补贴1万元；2.2020年获得2019年高新技术企业新认定奖励30万元</v>
          </cell>
        </row>
        <row r="78">
          <cell r="C78" t="str">
            <v>91440115618702346U</v>
          </cell>
          <cell r="D78" t="str">
            <v>资金配套</v>
          </cell>
          <cell r="E78" t="str">
            <v>无</v>
          </cell>
        </row>
        <row r="79">
          <cell r="C79" t="str">
            <v>914401157973549725</v>
          </cell>
          <cell r="D79" t="str">
            <v>资金配套</v>
          </cell>
          <cell r="E79" t="str">
            <v>无</v>
          </cell>
        </row>
        <row r="80">
          <cell r="C80" t="str">
            <v>914401017661313622</v>
          </cell>
          <cell r="D80" t="str">
            <v>产业联动发展奖
固定资产投资补助
经营贡献奖</v>
          </cell>
          <cell r="E80" t="str">
            <v>无</v>
          </cell>
        </row>
        <row r="81">
          <cell r="C81" t="str">
            <v>9144011508271118XH</v>
          </cell>
          <cell r="D81" t="str">
            <v>资金配套</v>
          </cell>
          <cell r="E81" t="str">
            <v>无</v>
          </cell>
          <cell r="F81" t="str">
            <v>1.获得2016年度南沙区专利补贴0.4万元；2.获得南沙区2017年度专利技术产业化资助30万元；3.获得2018年度高新技术企业新认定奖励30万元；4.正在申请高成长型科技企业2019年研发经费投入奖励</v>
          </cell>
        </row>
        <row r="82">
          <cell r="C82" t="str">
            <v>91440101723771124C</v>
          </cell>
          <cell r="D82" t="str">
            <v>经营贡献奖</v>
          </cell>
          <cell r="E82" t="str">
            <v>无</v>
          </cell>
        </row>
        <row r="83">
          <cell r="C83" t="str">
            <v>91440101MA5CNCGR82</v>
          </cell>
          <cell r="D83" t="str">
            <v>经营贡献奖</v>
          </cell>
          <cell r="E83" t="str">
            <v>无</v>
          </cell>
        </row>
        <row r="84">
          <cell r="C84" t="str">
            <v>91440101MA59H6WL9A</v>
          </cell>
          <cell r="D84" t="str">
            <v>资金配套</v>
          </cell>
          <cell r="E84" t="str">
            <v>无</v>
          </cell>
        </row>
        <row r="85">
          <cell r="C85" t="str">
            <v>91440101MA5CY9PU1E</v>
          </cell>
          <cell r="D85" t="str">
            <v>经营贡献奖</v>
          </cell>
          <cell r="E85" t="str">
            <v>无</v>
          </cell>
        </row>
        <row r="86">
          <cell r="C86" t="str">
            <v>91440115562299980L</v>
          </cell>
          <cell r="D86" t="str">
            <v>资金配套</v>
          </cell>
          <cell r="E86" t="str">
            <v>无</v>
          </cell>
        </row>
        <row r="87">
          <cell r="C87" t="str">
            <v>91440115618701589D</v>
          </cell>
          <cell r="D87" t="str">
            <v>资金配套</v>
          </cell>
          <cell r="E87" t="str">
            <v>无</v>
          </cell>
        </row>
        <row r="88">
          <cell r="C88" t="str">
            <v>914401157661223869</v>
          </cell>
          <cell r="D88" t="str">
            <v>经营贡献奖</v>
          </cell>
          <cell r="E88" t="str">
            <v>无</v>
          </cell>
          <cell r="F88" t="str">
            <v>1.2016年度南沙区专利补贴0.26万元；2.2017年度南沙区专利补贴0.1万元</v>
          </cell>
        </row>
        <row r="89">
          <cell r="C89" t="str">
            <v>9144010178894150XP</v>
          </cell>
          <cell r="D89" t="str">
            <v>经营贡献奖</v>
          </cell>
          <cell r="E89" t="str">
            <v>无</v>
          </cell>
        </row>
        <row r="90">
          <cell r="C90" t="str">
            <v>91440101618413376W</v>
          </cell>
          <cell r="D90" t="str">
            <v>经营贡献奖</v>
          </cell>
          <cell r="E90" t="str">
            <v>无</v>
          </cell>
        </row>
        <row r="91">
          <cell r="C91" t="str">
            <v>914401137733132793</v>
          </cell>
          <cell r="D91" t="str">
            <v>技改后奖补
固定资产投资补助</v>
          </cell>
          <cell r="E91" t="str">
            <v>无</v>
          </cell>
          <cell r="F91" t="str">
            <v>1.南沙区2017年度高新技术企业新认定奖励 30万元；2.2018年度创新平台奖励200万元</v>
          </cell>
        </row>
        <row r="92">
          <cell r="C92" t="str">
            <v>91440101771158973D</v>
          </cell>
          <cell r="D92" t="str">
            <v>产业联动发展奖</v>
          </cell>
          <cell r="E92" t="str">
            <v>无</v>
          </cell>
        </row>
        <row r="93">
          <cell r="C93" t="str">
            <v>91440115MA59AKN77M</v>
          </cell>
          <cell r="D93" t="str">
            <v>资金配套</v>
          </cell>
          <cell r="E93" t="str">
            <v>无</v>
          </cell>
        </row>
        <row r="94">
          <cell r="C94" t="str">
            <v>91440101MA59J7GY79</v>
          </cell>
          <cell r="D94" t="str">
            <v>资金配套</v>
          </cell>
          <cell r="E94" t="str">
            <v>无</v>
          </cell>
        </row>
        <row r="95">
          <cell r="C95" t="str">
            <v>9144011561872051XC</v>
          </cell>
          <cell r="D95" t="str">
            <v>资金配套</v>
          </cell>
          <cell r="E95" t="str">
            <v>无</v>
          </cell>
          <cell r="F95" t="str">
            <v>1.2016年创新平台奖励200万元</v>
          </cell>
        </row>
        <row r="96">
          <cell r="C96" t="str">
            <v>914401157733298870</v>
          </cell>
          <cell r="D96" t="str">
            <v>资金配套</v>
          </cell>
          <cell r="E96" t="str">
            <v>无</v>
          </cell>
        </row>
        <row r="97">
          <cell r="C97" t="str">
            <v>9144010131054314XU</v>
          </cell>
          <cell r="D97" t="str">
            <v>经营贡献奖</v>
          </cell>
          <cell r="E97" t="str">
            <v>无</v>
          </cell>
        </row>
        <row r="98">
          <cell r="C98" t="str">
            <v>91440115618714902K</v>
          </cell>
          <cell r="D98" t="str">
            <v>经营贡献奖</v>
          </cell>
          <cell r="E98" t="str">
            <v>无</v>
          </cell>
        </row>
        <row r="99">
          <cell r="C99" t="str">
            <v>91440115783761788Y</v>
          </cell>
          <cell r="D99" t="str">
            <v>技改后奖补</v>
          </cell>
          <cell r="E99" t="str">
            <v>无</v>
          </cell>
          <cell r="F99" t="str">
            <v>2016年创新平台奖励200万元</v>
          </cell>
        </row>
        <row r="100">
          <cell r="C100" t="str">
            <v>91440101771190244T</v>
          </cell>
          <cell r="D100" t="str">
            <v>固定资产投资补助
技改后奖补
经营贡献奖</v>
          </cell>
          <cell r="E100" t="str">
            <v>无</v>
          </cell>
        </row>
        <row r="101">
          <cell r="C101" t="str">
            <v>91440115679718237X</v>
          </cell>
          <cell r="D101" t="str">
            <v>固定资产投资补助
技改后奖补</v>
          </cell>
          <cell r="E101" t="str">
            <v>无</v>
          </cell>
        </row>
        <row r="102">
          <cell r="C102" t="str">
            <v>91440115618788688G</v>
          </cell>
          <cell r="D102" t="str">
            <v>固定资产投资补助
经营贡献奖</v>
          </cell>
          <cell r="E102" t="str">
            <v>无</v>
          </cell>
          <cell r="F102" t="str">
            <v>1.2017年度南沙区专利补贴2.7万元；2.2018年度高新技术企业新认定奖励 30万元；3.正在申请南沙区高成长型科技企业2019年研发经费投入奖励</v>
          </cell>
        </row>
        <row r="103">
          <cell r="C103" t="str">
            <v>91440101576010885U</v>
          </cell>
          <cell r="D103" t="str">
            <v>资金配套</v>
          </cell>
          <cell r="E103" t="str">
            <v>无</v>
          </cell>
          <cell r="F103" t="str">
            <v>1.2016年度南沙区专利补贴0.98万元；2.2017年度南沙区专利补贴0.3万元；3.南沙区2017年度专利技术产业化资助20万元；4.2018年度高新技术企业新认定奖励 30万元</v>
          </cell>
        </row>
        <row r="104">
          <cell r="C104" t="str">
            <v>91440115669982835P</v>
          </cell>
          <cell r="D104" t="str">
            <v>固定资产投资补助</v>
          </cell>
          <cell r="E104" t="str">
            <v>无</v>
          </cell>
          <cell r="F104" t="str">
            <v>1.2016年度南沙区专利补贴1.26万元；2.2017年度南沙区专利补贴1.6万元；3.2017年创新平台奖励200万元；4.南沙区2017年度高新技术企业新认定奖励30万元；5.正在申报高成长型科技企业2019年研发经费投入奖励</v>
          </cell>
        </row>
        <row r="105">
          <cell r="C105" t="str">
            <v>91440115562252963A</v>
          </cell>
          <cell r="D105" t="str">
            <v>资金配套</v>
          </cell>
          <cell r="E105" t="str">
            <v>无</v>
          </cell>
        </row>
        <row r="106">
          <cell r="C106" t="str">
            <v>91440115775695346R</v>
          </cell>
          <cell r="D106" t="str">
            <v>资金配套</v>
          </cell>
          <cell r="E106" t="str">
            <v>无</v>
          </cell>
        </row>
        <row r="107">
          <cell r="C107" t="str">
            <v>91440115058906876H</v>
          </cell>
          <cell r="D107" t="str">
            <v>经营贡献奖</v>
          </cell>
          <cell r="E107" t="str">
            <v>无</v>
          </cell>
        </row>
        <row r="108">
          <cell r="C108" t="str">
            <v>91440115748033793C</v>
          </cell>
          <cell r="D108" t="str">
            <v>经营贡献奖</v>
          </cell>
          <cell r="E108" t="str">
            <v>无</v>
          </cell>
        </row>
        <row r="109">
          <cell r="C109" t="str">
            <v>9144010155444421XT</v>
          </cell>
          <cell r="D109" t="str">
            <v>经营贡献奖</v>
          </cell>
          <cell r="E109" t="str">
            <v>无</v>
          </cell>
          <cell r="F109" t="str">
            <v>1.2016年度南沙区专利补贴0.78万元；2.2017年度南沙区专利补贴0.2万元；3.2018年度创新平台奖励200万元；4.2019年高新技术企业新认定奖励30万元</v>
          </cell>
        </row>
        <row r="110">
          <cell r="C110" t="str">
            <v>91440115764011658F</v>
          </cell>
          <cell r="D110" t="str">
            <v>经营贡献奖</v>
          </cell>
          <cell r="E110" t="str">
            <v>无</v>
          </cell>
        </row>
        <row r="111">
          <cell r="C111" t="str">
            <v>91440115781228314Y</v>
          </cell>
          <cell r="D111" t="str">
            <v>经营贡献奖</v>
          </cell>
          <cell r="E111" t="str">
            <v>无</v>
          </cell>
          <cell r="F111" t="str">
            <v>1.2016年度南沙区专利补贴1.66万元；2.2017年度南沙区专利补贴7.5万元</v>
          </cell>
        </row>
        <row r="112">
          <cell r="C112" t="str">
            <v>914401150681975405</v>
          </cell>
          <cell r="D112" t="str">
            <v>经营贡献奖</v>
          </cell>
          <cell r="E112" t="str">
            <v>无</v>
          </cell>
        </row>
        <row r="113">
          <cell r="C113" t="str">
            <v>91440115581853609A</v>
          </cell>
          <cell r="D113" t="str">
            <v>经营贡献奖</v>
          </cell>
          <cell r="E113" t="str">
            <v>无</v>
          </cell>
        </row>
        <row r="114">
          <cell r="C114" t="str">
            <v>91440115618705723W</v>
          </cell>
          <cell r="D114" t="str">
            <v>经营贡献奖</v>
          </cell>
          <cell r="E114" t="str">
            <v>无</v>
          </cell>
        </row>
        <row r="115">
          <cell r="C115" t="str">
            <v>9144011561870574XF</v>
          </cell>
          <cell r="D115" t="str">
            <v>经营贡献奖</v>
          </cell>
          <cell r="E115" t="str">
            <v>无</v>
          </cell>
        </row>
        <row r="116">
          <cell r="C116" t="str">
            <v>9144011561870654XB</v>
          </cell>
          <cell r="D116" t="str">
            <v>经营贡献奖</v>
          </cell>
          <cell r="E116" t="str">
            <v>无</v>
          </cell>
        </row>
        <row r="117">
          <cell r="C117" t="str">
            <v>91440115741867912R</v>
          </cell>
          <cell r="D117" t="str">
            <v>经营贡献奖</v>
          </cell>
          <cell r="E117" t="str">
            <v>无</v>
          </cell>
        </row>
        <row r="118">
          <cell r="C118" t="str">
            <v>91440115759428926Q</v>
          </cell>
          <cell r="D118" t="str">
            <v>经营贡献奖</v>
          </cell>
          <cell r="E118" t="str">
            <v>无</v>
          </cell>
        </row>
        <row r="119">
          <cell r="C119" t="str">
            <v>9144011558951605XU</v>
          </cell>
          <cell r="D119" t="str">
            <v>经营贡献奖</v>
          </cell>
          <cell r="E119" t="str">
            <v>无</v>
          </cell>
        </row>
        <row r="120">
          <cell r="C120" t="str">
            <v>91440101753480168U</v>
          </cell>
          <cell r="D120" t="str">
            <v>经营贡献奖
资金配套</v>
          </cell>
          <cell r="E120" t="str">
            <v>无</v>
          </cell>
          <cell r="F120" t="str">
            <v>1.南沙区2017年度高新技术企业新认定奖励30万元；2.</v>
          </cell>
        </row>
        <row r="121">
          <cell r="C121" t="str">
            <v>91440115769527397E</v>
          </cell>
          <cell r="D121" t="str">
            <v>经营贡献奖</v>
          </cell>
          <cell r="E121" t="str">
            <v>无</v>
          </cell>
        </row>
        <row r="122">
          <cell r="C122" t="str">
            <v>914401157860954266</v>
          </cell>
          <cell r="D122" t="str">
            <v>经营贡献奖</v>
          </cell>
          <cell r="E122" t="str">
            <v>无</v>
          </cell>
        </row>
        <row r="123">
          <cell r="C123" t="str">
            <v>914401155622728256</v>
          </cell>
          <cell r="D123" t="str">
            <v>经营贡献奖
资金配套</v>
          </cell>
          <cell r="E123" t="str">
            <v>无</v>
          </cell>
        </row>
        <row r="124">
          <cell r="C124" t="str">
            <v>914401156640110872</v>
          </cell>
          <cell r="D124" t="str">
            <v>经营贡献奖</v>
          </cell>
          <cell r="E124" t="str">
            <v>无</v>
          </cell>
        </row>
        <row r="125">
          <cell r="C125" t="str">
            <v>914401156681433861</v>
          </cell>
          <cell r="D125" t="str">
            <v>经营贡献奖</v>
          </cell>
          <cell r="E125" t="str">
            <v>无</v>
          </cell>
        </row>
        <row r="126">
          <cell r="C126" t="str">
            <v>91440115691505189K</v>
          </cell>
          <cell r="D126" t="str">
            <v>经营贡献奖</v>
          </cell>
          <cell r="E126" t="str">
            <v>无</v>
          </cell>
        </row>
        <row r="127">
          <cell r="C127" t="str">
            <v>91440115767697499N</v>
          </cell>
          <cell r="D127" t="str">
            <v>经营贡献奖</v>
          </cell>
          <cell r="E127" t="str">
            <v>无</v>
          </cell>
        </row>
        <row r="128">
          <cell r="C128" t="str">
            <v>91440115771174279A</v>
          </cell>
          <cell r="D128" t="str">
            <v>经营贡献奖</v>
          </cell>
          <cell r="E128" t="str">
            <v>无</v>
          </cell>
          <cell r="F128" t="str">
            <v>2018年度高新技术企业新认定奖励 30万元</v>
          </cell>
        </row>
        <row r="129">
          <cell r="C129" t="str">
            <v>91440115773342088J</v>
          </cell>
          <cell r="D129" t="str">
            <v>经营贡献奖</v>
          </cell>
          <cell r="E129" t="str">
            <v>无</v>
          </cell>
        </row>
        <row r="130">
          <cell r="C130" t="str">
            <v>914401150506348295</v>
          </cell>
          <cell r="D130" t="str">
            <v>经营贡献奖</v>
          </cell>
          <cell r="E130" t="str">
            <v>无</v>
          </cell>
        </row>
        <row r="131">
          <cell r="C131" t="str">
            <v>91440115725642756T</v>
          </cell>
          <cell r="D131" t="str">
            <v>经营贡献奖</v>
          </cell>
          <cell r="E131" t="str">
            <v>无</v>
          </cell>
        </row>
        <row r="132">
          <cell r="C132" t="str">
            <v>914401156187089834</v>
          </cell>
          <cell r="D132" t="str">
            <v>经营贡献奖</v>
          </cell>
          <cell r="E132" t="str">
            <v>无</v>
          </cell>
        </row>
        <row r="133">
          <cell r="C133" t="str">
            <v>914401013044991380</v>
          </cell>
          <cell r="D133" t="str">
            <v>经营贡献奖
资金配套</v>
          </cell>
          <cell r="E133" t="str">
            <v>无</v>
          </cell>
        </row>
        <row r="134">
          <cell r="C134" t="str">
            <v>91440115340102222T</v>
          </cell>
          <cell r="D134" t="str">
            <v>经营贡献奖</v>
          </cell>
          <cell r="E134" t="str">
            <v>无</v>
          </cell>
          <cell r="F134" t="str">
            <v>南沙区2017年度高新技术企业新认定奖励30万元</v>
          </cell>
        </row>
        <row r="135">
          <cell r="C135" t="str">
            <v>914401155566976327</v>
          </cell>
          <cell r="D135" t="str">
            <v>经营贡献奖</v>
          </cell>
          <cell r="E135" t="str">
            <v>无</v>
          </cell>
        </row>
        <row r="136">
          <cell r="C136" t="str">
            <v>91440115581877555R</v>
          </cell>
          <cell r="D136" t="str">
            <v>经营贡献奖</v>
          </cell>
          <cell r="E136" t="str">
            <v>无</v>
          </cell>
        </row>
        <row r="137">
          <cell r="C137" t="str">
            <v>91440101671816449R</v>
          </cell>
          <cell r="D137" t="str">
            <v>经营贡献奖</v>
          </cell>
          <cell r="E137" t="str">
            <v>无</v>
          </cell>
        </row>
        <row r="138">
          <cell r="C138" t="str">
            <v>91440115741851670M</v>
          </cell>
          <cell r="D138" t="str">
            <v>经营贡献奖</v>
          </cell>
          <cell r="E138" t="str">
            <v>无</v>
          </cell>
          <cell r="F138" t="str">
            <v>1.2017年度南沙区专利补贴1.5万元；2.南沙区2017年度高新技术企业新认定奖励30万元</v>
          </cell>
        </row>
        <row r="139">
          <cell r="C139" t="str">
            <v>914401010882189869</v>
          </cell>
          <cell r="D139" t="str">
            <v>经营贡献奖</v>
          </cell>
          <cell r="E139" t="str">
            <v>无</v>
          </cell>
          <cell r="F139" t="str">
            <v>1.2016年度南沙区专利补贴1.94万元；2.2017年度南沙区专利补贴5.2万元；3.2017年创新平台奖励200万元；4.正在申请2019年科技奖、科技计划项目及中国创新创业大赛奖励</v>
          </cell>
        </row>
        <row r="140">
          <cell r="C140" t="str">
            <v>91440115563988921T</v>
          </cell>
          <cell r="D140" t="str">
            <v>经营贡献奖</v>
          </cell>
          <cell r="E140" t="str">
            <v>无</v>
          </cell>
        </row>
        <row r="141">
          <cell r="C141" t="str">
            <v>914401155876129965</v>
          </cell>
          <cell r="D141" t="str">
            <v>经营贡献奖</v>
          </cell>
          <cell r="E141" t="str">
            <v>无</v>
          </cell>
          <cell r="F141" t="str">
            <v>南沙区2017年度高新技术企业新认定奖励30万元</v>
          </cell>
        </row>
        <row r="142">
          <cell r="C142" t="str">
            <v>91440115764014795M</v>
          </cell>
          <cell r="D142" t="str">
            <v>经营贡献奖</v>
          </cell>
          <cell r="E142" t="str">
            <v>无</v>
          </cell>
          <cell r="F142" t="str">
            <v>1.2017年创新平台奖励200万元；2.2019年高新技术企业新认定奖励30万元</v>
          </cell>
        </row>
        <row r="143">
          <cell r="C143" t="str">
            <v>914401017676582381</v>
          </cell>
          <cell r="D143" t="str">
            <v>经营贡献奖</v>
          </cell>
          <cell r="E143" t="str">
            <v>无</v>
          </cell>
        </row>
        <row r="144">
          <cell r="C144" t="str">
            <v>91440101MA59E70L1J</v>
          </cell>
          <cell r="D144" t="str">
            <v>经营贡献奖</v>
          </cell>
          <cell r="E144" t="str">
            <v>无</v>
          </cell>
        </row>
        <row r="145">
          <cell r="C145" t="str">
            <v>9144011556599230X6</v>
          </cell>
          <cell r="D145" t="str">
            <v>经营贡献奖</v>
          </cell>
          <cell r="E145" t="str">
            <v>无</v>
          </cell>
        </row>
        <row r="146">
          <cell r="C146" t="str">
            <v>91440101589505369P</v>
          </cell>
          <cell r="D146" t="str">
            <v>经营贡献奖
资金配套</v>
          </cell>
          <cell r="E146" t="str">
            <v>无</v>
          </cell>
        </row>
        <row r="147">
          <cell r="C147" t="str">
            <v>91440101739854178X</v>
          </cell>
          <cell r="D147" t="str">
            <v>经营贡献奖</v>
          </cell>
          <cell r="E147" t="str">
            <v>无</v>
          </cell>
        </row>
        <row r="148">
          <cell r="C148" t="str">
            <v>91440101MA5AN3Y058</v>
          </cell>
          <cell r="D148" t="str">
            <v>经营贡献奖</v>
          </cell>
          <cell r="E148" t="str">
            <v>无</v>
          </cell>
        </row>
        <row r="149">
          <cell r="C149" t="str">
            <v>91440101691519046U</v>
          </cell>
          <cell r="D149" t="str">
            <v>经营贡献奖</v>
          </cell>
          <cell r="E149" t="str">
            <v>无</v>
          </cell>
          <cell r="F149" t="str">
            <v>正在申报2019年创新平台奖励</v>
          </cell>
        </row>
        <row r="150">
          <cell r="C150" t="str">
            <v>91440101MA59FHFF0F</v>
          </cell>
          <cell r="D150" t="str">
            <v>经营贡献奖</v>
          </cell>
          <cell r="E150" t="str">
            <v>无</v>
          </cell>
          <cell r="F150" t="str">
            <v>2018年度高新技术企业新认定奖励30万元</v>
          </cell>
        </row>
        <row r="151">
          <cell r="C151" t="str">
            <v>91440101MA5ALLHR6N</v>
          </cell>
          <cell r="D151" t="str">
            <v>资金配套</v>
          </cell>
          <cell r="E151" t="str">
            <v>无</v>
          </cell>
        </row>
        <row r="152">
          <cell r="C152" t="str">
            <v>91440115788910359E</v>
          </cell>
          <cell r="D152" t="str">
            <v>资金配套</v>
          </cell>
          <cell r="E152" t="str">
            <v>无</v>
          </cell>
          <cell r="F152" t="str">
            <v>2017年度南沙区专利补贴0.6万元</v>
          </cell>
        </row>
        <row r="153">
          <cell r="C153" t="str">
            <v>91440101775661349M</v>
          </cell>
          <cell r="D153" t="str">
            <v>资金配套</v>
          </cell>
          <cell r="E153" t="str">
            <v>无</v>
          </cell>
        </row>
        <row r="154">
          <cell r="C154" t="str">
            <v>914401157973799853</v>
          </cell>
          <cell r="D154" t="str">
            <v>资金配套</v>
          </cell>
          <cell r="E154" t="str">
            <v>无</v>
          </cell>
          <cell r="F154" t="str">
            <v>南沙区2017年度高新技术企业新认定奖励30万元</v>
          </cell>
        </row>
        <row r="155">
          <cell r="C155" t="str">
            <v>91440115MA59CEH145</v>
          </cell>
          <cell r="D155" t="str">
            <v>资金配套</v>
          </cell>
          <cell r="E155" t="str">
            <v>无</v>
          </cell>
        </row>
        <row r="156">
          <cell r="C156" t="str">
            <v>914401156813073305</v>
          </cell>
          <cell r="D156" t="str">
            <v>资金配套</v>
          </cell>
          <cell r="E156" t="str">
            <v>无</v>
          </cell>
        </row>
        <row r="157">
          <cell r="C157" t="str">
            <v>914401013044253072</v>
          </cell>
          <cell r="D157" t="str">
            <v>资金配套</v>
          </cell>
          <cell r="E157" t="str">
            <v>无</v>
          </cell>
          <cell r="F157" t="str">
            <v>1.2016年度南沙区专利补贴0.36万元；2.2017年度南沙区专利补贴0.1万元</v>
          </cell>
        </row>
        <row r="158">
          <cell r="C158" t="str">
            <v>914401016852025874</v>
          </cell>
          <cell r="D158" t="str">
            <v>资金配套</v>
          </cell>
          <cell r="E158" t="str">
            <v>无</v>
          </cell>
        </row>
        <row r="159">
          <cell r="C159" t="str">
            <v>91440115773336542D</v>
          </cell>
          <cell r="D159" t="str">
            <v>资金配套</v>
          </cell>
          <cell r="E159" t="str">
            <v>无</v>
          </cell>
        </row>
        <row r="160">
          <cell r="C160" t="str">
            <v>91440115761949640B</v>
          </cell>
          <cell r="D160" t="str">
            <v>资金配套</v>
          </cell>
          <cell r="E160" t="str">
            <v>无</v>
          </cell>
        </row>
        <row r="161">
          <cell r="C161" t="str">
            <v>91440101MA59EQ01XG</v>
          </cell>
          <cell r="D161" t="str">
            <v>资金配套</v>
          </cell>
          <cell r="E161" t="str">
            <v>无</v>
          </cell>
        </row>
        <row r="162">
          <cell r="C162" t="str">
            <v>91440115691546044G</v>
          </cell>
          <cell r="D162" t="str">
            <v>资金配套</v>
          </cell>
          <cell r="E162" t="str">
            <v>无</v>
          </cell>
        </row>
        <row r="163">
          <cell r="C163" t="str">
            <v>914401153314588922</v>
          </cell>
          <cell r="D163" t="str">
            <v>资金配套</v>
          </cell>
          <cell r="E163" t="str">
            <v>无</v>
          </cell>
        </row>
        <row r="164">
          <cell r="C164" t="str">
            <v>91440115579963390G</v>
          </cell>
          <cell r="D164" t="str">
            <v>资金配套</v>
          </cell>
          <cell r="E164" t="str">
            <v>无</v>
          </cell>
        </row>
        <row r="165">
          <cell r="C165" t="str">
            <v>91440101MA59G2JM8T</v>
          </cell>
          <cell r="D165" t="str">
            <v>资金配套</v>
          </cell>
          <cell r="E165" t="str">
            <v>无</v>
          </cell>
        </row>
        <row r="166">
          <cell r="C166" t="str">
            <v>914401150721475383</v>
          </cell>
          <cell r="D166" t="str">
            <v>资金配套</v>
          </cell>
          <cell r="E166" t="str">
            <v>无</v>
          </cell>
        </row>
        <row r="167">
          <cell r="C167" t="str">
            <v>91440101562267081M</v>
          </cell>
          <cell r="D167" t="str">
            <v>资金配套</v>
          </cell>
          <cell r="E167" t="str">
            <v>无</v>
          </cell>
        </row>
        <row r="168">
          <cell r="C168" t="str">
            <v>914401017860579219</v>
          </cell>
          <cell r="D168" t="str">
            <v>资金配套</v>
          </cell>
          <cell r="E168" t="str">
            <v>无</v>
          </cell>
        </row>
        <row r="169">
          <cell r="C169" t="str">
            <v>91440115797386640G</v>
          </cell>
          <cell r="D169" t="str">
            <v>资金配套</v>
          </cell>
          <cell r="E169" t="str">
            <v>无</v>
          </cell>
        </row>
        <row r="170">
          <cell r="C170" t="str">
            <v>914401017459968504</v>
          </cell>
          <cell r="D170" t="str">
            <v>资金配套</v>
          </cell>
          <cell r="E170" t="str">
            <v>无</v>
          </cell>
        </row>
        <row r="171">
          <cell r="C171" t="str">
            <v>9144011555442020XN</v>
          </cell>
          <cell r="D171" t="str">
            <v>资金配套</v>
          </cell>
          <cell r="E171" t="str">
            <v>无</v>
          </cell>
        </row>
        <row r="172">
          <cell r="C172" t="str">
            <v>91440115560209195M</v>
          </cell>
          <cell r="D172" t="str">
            <v>资金配套</v>
          </cell>
          <cell r="E172" t="str">
            <v>无</v>
          </cell>
        </row>
        <row r="173">
          <cell r="C173" t="str">
            <v>91440101593711499D</v>
          </cell>
          <cell r="D173" t="str">
            <v>资金配套</v>
          </cell>
          <cell r="E173" t="str">
            <v>无</v>
          </cell>
        </row>
        <row r="174">
          <cell r="C174" t="str">
            <v>914401015602175822</v>
          </cell>
          <cell r="D174" t="str">
            <v>资金配套</v>
          </cell>
          <cell r="E174" t="str">
            <v>无</v>
          </cell>
          <cell r="F174" t="str">
            <v>2018年度高新技术企业新认定奖励 30万元</v>
          </cell>
        </row>
        <row r="175">
          <cell r="C175" t="str">
            <v>9144011532109452X3</v>
          </cell>
          <cell r="D175" t="str">
            <v>资金配套</v>
          </cell>
          <cell r="E175" t="str">
            <v>无</v>
          </cell>
        </row>
        <row r="176">
          <cell r="C176" t="str">
            <v>91440115769503053G</v>
          </cell>
          <cell r="D176" t="str">
            <v>资金配套</v>
          </cell>
          <cell r="E176" t="str">
            <v>无</v>
          </cell>
          <cell r="F176" t="str">
            <v>南沙区2017年度高新技术企业新认定奖励30万元</v>
          </cell>
        </row>
        <row r="177">
          <cell r="C177" t="str">
            <v>91440101677780715Q</v>
          </cell>
          <cell r="D177" t="str">
            <v>资金配套</v>
          </cell>
          <cell r="E177" t="str">
            <v>无</v>
          </cell>
        </row>
        <row r="178">
          <cell r="C178" t="str">
            <v>914401015799958780</v>
          </cell>
          <cell r="D178" t="str">
            <v>资金配套</v>
          </cell>
          <cell r="E178" t="str">
            <v>无</v>
          </cell>
          <cell r="F178" t="str">
            <v>南沙区2017年度高新技术企业新认定奖励30万元</v>
          </cell>
        </row>
        <row r="179">
          <cell r="C179" t="str">
            <v>91440101088111054P</v>
          </cell>
          <cell r="D179" t="str">
            <v>资金配套</v>
          </cell>
          <cell r="E179" t="str">
            <v>无</v>
          </cell>
          <cell r="F179" t="str">
            <v>1.2017年项目配套25万元；2.南沙区2017年度专利技术产业化资助20万元</v>
          </cell>
        </row>
        <row r="180">
          <cell r="C180" t="str">
            <v>91440101MA5ALPGN8R</v>
          </cell>
          <cell r="D180" t="str">
            <v>资金配套</v>
          </cell>
          <cell r="E180" t="str">
            <v>无</v>
          </cell>
        </row>
        <row r="181">
          <cell r="C181" t="str">
            <v>914401017594250129</v>
          </cell>
          <cell r="D181" t="str">
            <v>资金配套</v>
          </cell>
          <cell r="E181" t="str">
            <v>无</v>
          </cell>
        </row>
        <row r="182">
          <cell r="C182" t="str">
            <v>91440115569770122Y</v>
          </cell>
          <cell r="D182" t="str">
            <v>资金配套</v>
          </cell>
          <cell r="E182" t="str">
            <v>无</v>
          </cell>
        </row>
        <row r="183">
          <cell r="C183" t="str">
            <v>9144011557216043X4</v>
          </cell>
          <cell r="D183" t="str">
            <v>资金配套</v>
          </cell>
          <cell r="E183" t="str">
            <v>无</v>
          </cell>
          <cell r="F183" t="str">
            <v>2018年度高新技术企业新认定奖励 30万元</v>
          </cell>
        </row>
        <row r="184">
          <cell r="C184" t="str">
            <v>91440101MA59CPPB7J</v>
          </cell>
          <cell r="D184" t="str">
            <v>资金配套</v>
          </cell>
          <cell r="E184" t="str">
            <v>无</v>
          </cell>
        </row>
        <row r="185">
          <cell r="C185" t="str">
            <v>914401157711874916</v>
          </cell>
          <cell r="D185" t="str">
            <v>资金配套</v>
          </cell>
          <cell r="E185" t="str">
            <v>无</v>
          </cell>
        </row>
        <row r="186">
          <cell r="C186" t="str">
            <v>91440101MA59ENA909</v>
          </cell>
          <cell r="D186" t="str">
            <v>资金配套</v>
          </cell>
          <cell r="E186" t="str">
            <v>无</v>
          </cell>
        </row>
        <row r="187">
          <cell r="C187" t="str">
            <v>91440101618705985B</v>
          </cell>
          <cell r="D187" t="str">
            <v>技改后奖补</v>
          </cell>
          <cell r="E187" t="str">
            <v>无</v>
          </cell>
          <cell r="F187" t="str">
            <v>1.2016年度南沙区专利补贴0.1万元；2.2017年度南沙区专利补贴0.3万元；3.2018年度高新技术企业新认定奖励30万元</v>
          </cell>
        </row>
        <row r="188">
          <cell r="C188" t="str">
            <v>914401157371936603</v>
          </cell>
          <cell r="D188" t="str">
            <v>技改后奖补</v>
          </cell>
          <cell r="E188" t="str">
            <v>无</v>
          </cell>
          <cell r="F188" t="str">
            <v>1.2016年度南沙区专利补贴6.4万元；2.2017年度南沙区专利补贴22.2万元；3.2017年度发明专利申请大户奖励3万元；4.2017年创新平台奖励200万元；5.2016年项目配套210万元；6.南沙区2017年度高新技术企业新认定奖励30万元；7.南沙区2017年度专利技术产业化资助30万元</v>
          </cell>
        </row>
        <row r="189">
          <cell r="C189" t="str">
            <v>914401017555881648</v>
          </cell>
        </row>
        <row r="189">
          <cell r="E189" t="str">
            <v>无</v>
          </cell>
        </row>
        <row r="190">
          <cell r="C190" t="str">
            <v>9144010177116998XX</v>
          </cell>
        </row>
        <row r="190">
          <cell r="E190" t="str">
            <v>无</v>
          </cell>
        </row>
        <row r="191">
          <cell r="C191" t="str">
            <v>91440115764038498A</v>
          </cell>
        </row>
        <row r="191">
          <cell r="E191" t="str">
            <v>无</v>
          </cell>
        </row>
      </sheetData>
      <sheetData sheetId="5">
        <row r="3">
          <cell r="C3" t="str">
            <v>统一社会信用代码</v>
          </cell>
          <cell r="D3" t="str">
            <v>申请政策事项</v>
          </cell>
          <cell r="E3" t="str">
            <v>在南沙注册或迁入南沙时间
（请政数局填写）</v>
          </cell>
          <cell r="F3" t="str">
            <v>企业注册地是否在南沙区（请政数局填写）</v>
          </cell>
          <cell r="G3" t="str">
            <v>注册登记行业类别
（请政数局填写）</v>
          </cell>
          <cell r="H3" t="str">
            <v>2019年至今税务征管关系是否在南沙区
（请税务局填写）</v>
          </cell>
          <cell r="I3" t="str">
            <v>2019年至今统计关系是否在南沙区
（请统计局填写）</v>
          </cell>
          <cell r="J3" t="str">
            <v>纳入统计时间
（请统计局填写）</v>
          </cell>
          <cell r="K3" t="str">
            <v>入统登记企业行业（请统计局填写）</v>
          </cell>
          <cell r="L3" t="str">
            <v>工业投资项目是否已入统
（请统计局填写）</v>
          </cell>
        </row>
        <row r="3">
          <cell r="N3" t="str">
            <v>是否已签订“一企一策”协议
（请发改局、科技局、商务局填写）</v>
          </cell>
          <cell r="O3" t="str">
            <v>是否获得或正申报区级同类型扶持奖励
（请发改局、科技局、商务局填写）</v>
          </cell>
          <cell r="P3" t="str">
            <v>2019年1月1日至2019年12月31日是否存在违法违规情况
（以行政处罚书时间为准，请执法部门填写）</v>
          </cell>
        </row>
        <row r="4">
          <cell r="L4" t="str">
            <v>项目名称</v>
          </cell>
          <cell r="M4" t="str">
            <v>是否已入统</v>
          </cell>
        </row>
        <row r="4">
          <cell r="P4" t="str">
            <v>是否存在违法违规情况</v>
          </cell>
          <cell r="Q4" t="str">
            <v>行政处罚书文号</v>
          </cell>
          <cell r="R4" t="str">
            <v>行政处罚书时间
（X年X月X日）</v>
          </cell>
          <cell r="S4" t="str">
            <v>违法违规基本情况（违法内容、处罚金额、是否适用于听证程序等信息）</v>
          </cell>
          <cell r="T4" t="str">
            <v>是否推荐该企业申报相关奖励</v>
          </cell>
          <cell r="U4" t="str">
            <v>理由</v>
          </cell>
        </row>
        <row r="5">
          <cell r="C5" t="str">
            <v>91440115724837658N</v>
          </cell>
          <cell r="D5" t="str">
            <v>技改后奖补
固定资产投资补助</v>
          </cell>
        </row>
        <row r="5">
          <cell r="L5" t="str">
            <v>标签产品自动化产线的技术改造项目</v>
          </cell>
        </row>
        <row r="5">
          <cell r="P5" t="str">
            <v>否</v>
          </cell>
        </row>
        <row r="6">
          <cell r="C6" t="str">
            <v>91440101767657219T</v>
          </cell>
          <cell r="D6" t="str">
            <v>经营贡献奖
固定资产投资补助
技改后奖补</v>
          </cell>
        </row>
        <row r="6">
          <cell r="L6" t="str">
            <v>汽车刹车总成自动化产线的技术改造项目</v>
          </cell>
        </row>
        <row r="6">
          <cell r="P6" t="str">
            <v>否</v>
          </cell>
        </row>
        <row r="7">
          <cell r="C7" t="str">
            <v>91440115618700084A</v>
          </cell>
          <cell r="D7" t="str">
            <v>技改后奖补
经营贡献奖
高管人才奖</v>
          </cell>
        </row>
        <row r="7">
          <cell r="L7" t="str">
            <v>表面贴装及模组组装车间智能化生产技术改造项目</v>
          </cell>
        </row>
        <row r="7">
          <cell r="P7" t="str">
            <v>否</v>
          </cell>
        </row>
        <row r="8">
          <cell r="C8" t="str">
            <v>91440115708216261R</v>
          </cell>
          <cell r="D8" t="str">
            <v>资金配套
技改后奖补</v>
          </cell>
        </row>
        <row r="8">
          <cell r="L8" t="str">
            <v>聚氨酯及聚酯多元醇生产线的技术改造项目</v>
          </cell>
        </row>
        <row r="8">
          <cell r="P8" t="str">
            <v>否</v>
          </cell>
        </row>
        <row r="9">
          <cell r="C9" t="str">
            <v>91440115766109894K</v>
          </cell>
          <cell r="D9" t="str">
            <v>技改后奖补</v>
          </cell>
        </row>
        <row r="9">
          <cell r="L9" t="str">
            <v>自动化金属材料加工产线的技术改造项目</v>
          </cell>
        </row>
        <row r="9">
          <cell r="P9" t="str">
            <v>否</v>
          </cell>
        </row>
        <row r="10">
          <cell r="C10" t="str">
            <v>91440101761942502U</v>
          </cell>
          <cell r="D10" t="str">
            <v>资金配套
技改后奖补</v>
          </cell>
        </row>
        <row r="10">
          <cell r="L10" t="str">
            <v>AUDI产线的智能化技术改造项目</v>
          </cell>
        </row>
        <row r="10">
          <cell r="P10" t="str">
            <v>否</v>
          </cell>
        </row>
        <row r="11">
          <cell r="C11" t="str">
            <v>91440101753473857D</v>
          </cell>
          <cell r="D11" t="str">
            <v>资金配套
经营贡献奖</v>
          </cell>
        </row>
        <row r="11">
          <cell r="P11" t="str">
            <v>否</v>
          </cell>
        </row>
        <row r="12">
          <cell r="C12" t="str">
            <v>9144011561870152X5</v>
          </cell>
          <cell r="D12" t="str">
            <v>资金配套
技改后奖补
固定资产投资补助
经营贡献奖</v>
          </cell>
        </row>
        <row r="12">
          <cell r="L12" t="str">
            <v>电子元件智能化生产线技术改造项日</v>
          </cell>
        </row>
        <row r="12">
          <cell r="P12" t="str">
            <v>否</v>
          </cell>
        </row>
        <row r="13">
          <cell r="C13" t="str">
            <v>91440115766116453P</v>
          </cell>
          <cell r="D13" t="str">
            <v>资金配套
技改后奖补</v>
          </cell>
        </row>
        <row r="13">
          <cell r="L13" t="str">
            <v>高强度轻量化汽车座椅骨架生产线的技术改造项月</v>
          </cell>
        </row>
        <row r="13">
          <cell r="P13" t="str">
            <v>否</v>
          </cell>
        </row>
        <row r="14">
          <cell r="C14" t="str">
            <v>914401017889253316</v>
          </cell>
          <cell r="D14" t="str">
            <v>资金配套</v>
          </cell>
        </row>
        <row r="14">
          <cell r="P14" t="str">
            <v>是</v>
          </cell>
          <cell r="Q14" t="str">
            <v>南环罚字[2019]47号</v>
          </cell>
          <cell r="R14">
            <v>43544</v>
          </cell>
          <cell r="S14" t="str">
            <v>违法内容：油漆桶减量化清洗建设项目需要配套建设的环境保护设施未经验收，投入使用；处罚金额：59万元；适用听证程序</v>
          </cell>
          <cell r="T14" t="str">
            <v>否</v>
          </cell>
          <cell r="U14" t="str">
            <v>根据《政策协调工作会议纪要》第一、（三）条：“……对适用听证程序的视作违法情节 较重，不给予奖励。……”该案适用听证程序。</v>
          </cell>
        </row>
        <row r="15">
          <cell r="C15" t="str">
            <v>9144011530466667X3</v>
          </cell>
          <cell r="D15" t="str">
            <v>资金配套</v>
          </cell>
        </row>
        <row r="15">
          <cell r="P15" t="str">
            <v>否</v>
          </cell>
        </row>
        <row r="16">
          <cell r="C16" t="str">
            <v>91440101MA59C8YX8K</v>
          </cell>
          <cell r="D16" t="str">
            <v>资金配套</v>
          </cell>
        </row>
        <row r="16">
          <cell r="P16" t="str">
            <v>否</v>
          </cell>
        </row>
        <row r="17">
          <cell r="C17" t="str">
            <v>91440115MA59DLBU8D</v>
          </cell>
          <cell r="D17" t="str">
            <v>资金配套</v>
          </cell>
        </row>
        <row r="17">
          <cell r="P17" t="str">
            <v>否</v>
          </cell>
        </row>
        <row r="18">
          <cell r="C18" t="str">
            <v>91440101327535736R</v>
          </cell>
          <cell r="D18" t="str">
            <v>资金配套</v>
          </cell>
        </row>
        <row r="18">
          <cell r="P18" t="str">
            <v>否</v>
          </cell>
        </row>
        <row r="19">
          <cell r="C19" t="str">
            <v>91440000617414043W</v>
          </cell>
          <cell r="D19" t="str">
            <v>经营贡献奖</v>
          </cell>
        </row>
        <row r="19">
          <cell r="P19" t="str">
            <v>否</v>
          </cell>
        </row>
        <row r="20">
          <cell r="C20" t="str">
            <v>91440101725031162M</v>
          </cell>
          <cell r="D20" t="str">
            <v>资金配套</v>
          </cell>
        </row>
        <row r="20">
          <cell r="P20" t="str">
            <v>否</v>
          </cell>
        </row>
        <row r="21">
          <cell r="C21" t="str">
            <v>91440900727854947H</v>
          </cell>
          <cell r="D21" t="str">
            <v>经营贡献奖
资金配套</v>
          </cell>
        </row>
        <row r="21">
          <cell r="P21" t="str">
            <v>否</v>
          </cell>
        </row>
        <row r="22">
          <cell r="C22" t="str">
            <v>91440101717852200L</v>
          </cell>
          <cell r="D22" t="str">
            <v>产业联动发展奖</v>
          </cell>
        </row>
        <row r="22">
          <cell r="P22" t="str">
            <v>否</v>
          </cell>
        </row>
        <row r="23">
          <cell r="C23" t="str">
            <v>91440115767698563X</v>
          </cell>
          <cell r="D23" t="str">
            <v>产业联动发展奖
技改后奖补
固定资产投资补助</v>
          </cell>
        </row>
        <row r="23">
          <cell r="L23" t="str">
            <v>广汽丰通铜业有限公司激光拼焊二期技术改造项目</v>
          </cell>
        </row>
        <row r="23">
          <cell r="P23" t="str">
            <v>否</v>
          </cell>
        </row>
        <row r="24">
          <cell r="C24" t="str">
            <v>91440115061146011F</v>
          </cell>
          <cell r="D24" t="str">
            <v>经营贡献奖</v>
          </cell>
        </row>
        <row r="24">
          <cell r="P24" t="str">
            <v>否</v>
          </cell>
        </row>
        <row r="25">
          <cell r="C25" t="str">
            <v>91440101MA59FPN003</v>
          </cell>
          <cell r="D25" t="str">
            <v>资金配套</v>
          </cell>
        </row>
        <row r="25">
          <cell r="P25" t="str">
            <v>否</v>
          </cell>
        </row>
        <row r="26">
          <cell r="C26" t="str">
            <v>914401157994142114</v>
          </cell>
          <cell r="D26" t="str">
            <v>高管人才奖
经营贡献奖</v>
          </cell>
        </row>
        <row r="26">
          <cell r="P26" t="str">
            <v>否</v>
          </cell>
        </row>
        <row r="27">
          <cell r="C27" t="str">
            <v>91440101190444998U</v>
          </cell>
          <cell r="D27" t="str">
            <v>高管人才奖
产业联动发展奖
经营贡献奖</v>
          </cell>
        </row>
        <row r="27">
          <cell r="P27" t="str">
            <v>否</v>
          </cell>
        </row>
        <row r="28">
          <cell r="C28" t="str">
            <v>914401156986882649</v>
          </cell>
          <cell r="D28" t="str">
            <v>资金配套</v>
          </cell>
        </row>
        <row r="28">
          <cell r="P28" t="str">
            <v>否</v>
          </cell>
        </row>
        <row r="29">
          <cell r="C29" t="str">
            <v>914401017934816247</v>
          </cell>
          <cell r="D29" t="str">
            <v>资金配套
技改后奖补</v>
          </cell>
        </row>
        <row r="29">
          <cell r="L29" t="str">
            <v>锂离子电池转型升级技术改造项目
圆柱形钢壳锂电池自动化生产线技术改造项目</v>
          </cell>
        </row>
        <row r="29">
          <cell r="P29" t="str">
            <v>否</v>
          </cell>
        </row>
        <row r="30">
          <cell r="C30" t="str">
            <v>91440101689323378W</v>
          </cell>
          <cell r="D30" t="str">
            <v>经营贡献奖</v>
          </cell>
        </row>
        <row r="30">
          <cell r="P30" t="str">
            <v>否</v>
          </cell>
        </row>
        <row r="31">
          <cell r="C31" t="str">
            <v>91440101764027350F</v>
          </cell>
          <cell r="D31" t="str">
            <v>资金配套
产业联动发展奖
技改后奖补</v>
          </cell>
        </row>
        <row r="31">
          <cell r="L31" t="str">
            <v>改款雷凌智能焊接生产线技术改造项目</v>
          </cell>
        </row>
        <row r="31">
          <cell r="P31" t="str">
            <v>否</v>
          </cell>
        </row>
        <row r="32">
          <cell r="C32" t="str">
            <v>91440101MA59LPRH85</v>
          </cell>
          <cell r="D32" t="str">
            <v>资金配套</v>
          </cell>
        </row>
        <row r="32">
          <cell r="P32" t="str">
            <v>否</v>
          </cell>
        </row>
        <row r="33">
          <cell r="C33" t="str">
            <v>91440113574028811R</v>
          </cell>
          <cell r="D33" t="str">
            <v>资金配套</v>
          </cell>
        </row>
        <row r="33">
          <cell r="P33" t="str">
            <v>否</v>
          </cell>
        </row>
        <row r="34">
          <cell r="C34" t="str">
            <v>91440115661832314B</v>
          </cell>
          <cell r="D34" t="str">
            <v>技改后奖补
资金配套</v>
          </cell>
        </row>
        <row r="34">
          <cell r="L34" t="str">
            <v>高效汽车钣金冲压线的技术改造项目</v>
          </cell>
        </row>
        <row r="34">
          <cell r="P34" t="str">
            <v>否</v>
          </cell>
        </row>
        <row r="35">
          <cell r="C35" t="str">
            <v>91440115327529280E</v>
          </cell>
          <cell r="D35" t="str">
            <v>经营贡献奖</v>
          </cell>
        </row>
        <row r="35">
          <cell r="P35" t="str">
            <v>否</v>
          </cell>
        </row>
        <row r="36">
          <cell r="C36" t="str">
            <v>91440115795539017Q</v>
          </cell>
          <cell r="D36" t="str">
            <v>经营贡献奖
产业联动发展奖</v>
          </cell>
        </row>
        <row r="36">
          <cell r="P36" t="str">
            <v>是</v>
          </cell>
          <cell r="Q36" t="str">
            <v>南环罚字[2019]126号</v>
          </cell>
          <cell r="R36">
            <v>43733</v>
          </cell>
          <cell r="S36" t="str">
            <v>违法内容：扩建项目的环境影响评价文件未依法经审批部门审查，擅自开工建设；处罚金额：3万元；不适用听证程序</v>
          </cell>
          <cell r="T36" t="str">
            <v>否</v>
          </cell>
          <cell r="U36" t="str">
            <v>根据《政策协调工作会议纪要》第一、（三）条：“……对未达到适用听证程序标准的视作违法情节较轻，如已整改落实的可以给予奖励；若未整改落实的，则不给予奖励。……”该案不适用听证程序，但该企业未完成整改。</v>
          </cell>
        </row>
        <row r="37">
          <cell r="C37" t="str">
            <v>9144011555665902X7</v>
          </cell>
          <cell r="D37" t="str">
            <v>技改后奖补
资金配套</v>
          </cell>
        </row>
        <row r="37">
          <cell r="L37" t="str">
            <v>R32环保冷媒转化及绿色生产技术改造项目</v>
          </cell>
        </row>
        <row r="37">
          <cell r="P37" t="str">
            <v>否</v>
          </cell>
        </row>
        <row r="38">
          <cell r="C38" t="str">
            <v>91440400730468203G</v>
          </cell>
          <cell r="D38" t="str">
            <v>经营贡献奖
资金配套</v>
          </cell>
        </row>
        <row r="38">
          <cell r="P38" t="str">
            <v>否</v>
          </cell>
        </row>
        <row r="39">
          <cell r="C39" t="str">
            <v>914401157268203903</v>
          </cell>
          <cell r="D39" t="str">
            <v>资金配套</v>
          </cell>
        </row>
        <row r="39">
          <cell r="P39" t="str">
            <v>否</v>
          </cell>
        </row>
        <row r="40">
          <cell r="C40" t="str">
            <v>91440101MA5AN3Y058</v>
          </cell>
          <cell r="D40" t="str">
            <v>高管人才奖
经营贡献奖</v>
          </cell>
        </row>
        <row r="40">
          <cell r="P40" t="str">
            <v>否</v>
          </cell>
        </row>
        <row r="41">
          <cell r="C41" t="str">
            <v>91440101757766630Q</v>
          </cell>
          <cell r="D41" t="str">
            <v>经营贡献奖
资金配套</v>
          </cell>
        </row>
        <row r="41">
          <cell r="P41" t="str">
            <v>否</v>
          </cell>
        </row>
        <row r="42">
          <cell r="C42" t="str">
            <v>91440101696938450J</v>
          </cell>
          <cell r="D42" t="str">
            <v>经营贡献奖</v>
          </cell>
        </row>
        <row r="42">
          <cell r="P42" t="str">
            <v>否</v>
          </cell>
        </row>
        <row r="43">
          <cell r="C43" t="str">
            <v>91440115747576948D</v>
          </cell>
          <cell r="D43" t="str">
            <v>资金配套</v>
          </cell>
        </row>
        <row r="43">
          <cell r="P43" t="str">
            <v>否</v>
          </cell>
        </row>
        <row r="44">
          <cell r="C44" t="str">
            <v>914401017594250129</v>
          </cell>
          <cell r="D44" t="str">
            <v>资金配套</v>
          </cell>
        </row>
        <row r="44">
          <cell r="P44" t="str">
            <v>否</v>
          </cell>
        </row>
        <row r="45">
          <cell r="C45" t="str">
            <v>91440101556658991A</v>
          </cell>
          <cell r="D45" t="str">
            <v>技改后奖补
资金配套
高管人才奖
产业联动发展奖
经营贡献奖</v>
          </cell>
        </row>
        <row r="45">
          <cell r="L45" t="str">
            <v>全自动辊轧成型生产线的技术改造项目</v>
          </cell>
        </row>
        <row r="45">
          <cell r="P45" t="str">
            <v>否</v>
          </cell>
        </row>
        <row r="46">
          <cell r="C46" t="str">
            <v>91440101618789859R</v>
          </cell>
          <cell r="D46" t="str">
            <v>资金配套</v>
          </cell>
        </row>
        <row r="46">
          <cell r="P46" t="str">
            <v>否</v>
          </cell>
        </row>
        <row r="47">
          <cell r="C47" t="str">
            <v>914401156852224499</v>
          </cell>
          <cell r="D47" t="str">
            <v>资金配套</v>
          </cell>
        </row>
        <row r="47">
          <cell r="P47" t="str">
            <v>否</v>
          </cell>
        </row>
        <row r="48">
          <cell r="C48" t="str">
            <v>914401157435946044</v>
          </cell>
          <cell r="D48" t="str">
            <v>资金配套
产业联动发展奖</v>
          </cell>
        </row>
        <row r="48">
          <cell r="P48" t="str">
            <v>否</v>
          </cell>
        </row>
        <row r="49">
          <cell r="C49" t="str">
            <v>91440115068154735A</v>
          </cell>
          <cell r="D49" t="str">
            <v>经营贡献奖</v>
          </cell>
        </row>
        <row r="49">
          <cell r="P49" t="str">
            <v>否</v>
          </cell>
        </row>
        <row r="50">
          <cell r="C50" t="str">
            <v>914401017082205432</v>
          </cell>
          <cell r="D50" t="str">
            <v>经营贡献奖</v>
          </cell>
        </row>
        <row r="50">
          <cell r="P50" t="str">
            <v>否</v>
          </cell>
        </row>
        <row r="51">
          <cell r="C51" t="str">
            <v>91440101MA59EQ01XG</v>
          </cell>
          <cell r="D51" t="str">
            <v>资金配套</v>
          </cell>
        </row>
        <row r="51">
          <cell r="P51" t="str">
            <v>否</v>
          </cell>
        </row>
        <row r="52">
          <cell r="C52" t="str">
            <v>91440115569770122Y</v>
          </cell>
          <cell r="D52" t="str">
            <v>资金配套</v>
          </cell>
        </row>
        <row r="52">
          <cell r="P52" t="str">
            <v>否</v>
          </cell>
        </row>
        <row r="53">
          <cell r="C53" t="str">
            <v>91440101671822590K</v>
          </cell>
          <cell r="D53" t="str">
            <v>资金配套</v>
          </cell>
        </row>
        <row r="53">
          <cell r="P53" t="str">
            <v>否</v>
          </cell>
        </row>
        <row r="54">
          <cell r="C54" t="str">
            <v>9144010108594443XQ</v>
          </cell>
          <cell r="D54" t="str">
            <v>资金配套</v>
          </cell>
        </row>
        <row r="54">
          <cell r="P54" t="str">
            <v>否</v>
          </cell>
        </row>
        <row r="55">
          <cell r="C55" t="str">
            <v>91440101552390174Q</v>
          </cell>
          <cell r="D55" t="str">
            <v>资金配套
经营贡献奖</v>
          </cell>
        </row>
        <row r="55">
          <cell r="P55" t="str">
            <v>是</v>
          </cell>
          <cell r="Q55" t="str">
            <v>南环罚字[2019]33号</v>
          </cell>
          <cell r="R55">
            <v>43490</v>
          </cell>
          <cell r="S55" t="str">
            <v>违法内容：扩建项目需要配套建设的环境保护设施未经验收，主体工程正式投入生产；处罚金额：7万元；适用听证程序</v>
          </cell>
          <cell r="T55" t="str">
            <v>否</v>
          </cell>
          <cell r="U55" t="str">
            <v>根据《政策协调工作会议纪要》第一、（三）条：“……对适用听证程序的视作违法情节 较重，不给予奖励。……”该案适用听证程序。</v>
          </cell>
        </row>
        <row r="56">
          <cell r="C56" t="str">
            <v>91440115728222095W</v>
          </cell>
          <cell r="D56" t="str">
            <v>资金配套</v>
          </cell>
        </row>
        <row r="56">
          <cell r="P56" t="str">
            <v>否</v>
          </cell>
        </row>
        <row r="57">
          <cell r="C57" t="str">
            <v>91440101618704579Q</v>
          </cell>
          <cell r="D57" t="str">
            <v>资金配套</v>
          </cell>
        </row>
        <row r="57">
          <cell r="P57" t="str">
            <v>否</v>
          </cell>
        </row>
        <row r="58">
          <cell r="C58" t="str">
            <v>914401017315844339</v>
          </cell>
          <cell r="D58" t="str">
            <v>经营贡献奖</v>
          </cell>
        </row>
        <row r="58">
          <cell r="P58" t="str">
            <v>否</v>
          </cell>
        </row>
        <row r="59">
          <cell r="C59" t="str">
            <v>91440115556696293J</v>
          </cell>
          <cell r="D59" t="str">
            <v>经营贡献奖</v>
          </cell>
        </row>
        <row r="59">
          <cell r="P59" t="str">
            <v>否</v>
          </cell>
        </row>
        <row r="60">
          <cell r="C60" t="str">
            <v>91440101068187764X</v>
          </cell>
          <cell r="D60" t="str">
            <v>经营贡献奖</v>
          </cell>
        </row>
        <row r="60">
          <cell r="P60" t="str">
            <v>否</v>
          </cell>
        </row>
        <row r="61">
          <cell r="C61" t="str">
            <v>914401016969342308</v>
          </cell>
          <cell r="D61" t="str">
            <v>经营贡献奖</v>
          </cell>
        </row>
        <row r="61">
          <cell r="P61" t="str">
            <v>否</v>
          </cell>
        </row>
        <row r="62">
          <cell r="C62" t="str">
            <v>91440101MA59LQXXXG</v>
          </cell>
          <cell r="D62" t="str">
            <v>产业联动发展奖</v>
          </cell>
        </row>
        <row r="62">
          <cell r="P62" t="str">
            <v>否</v>
          </cell>
        </row>
        <row r="63">
          <cell r="C63" t="str">
            <v>914401133044391782</v>
          </cell>
          <cell r="D63" t="str">
            <v>资金配套
经营贡献奖</v>
          </cell>
        </row>
        <row r="63">
          <cell r="P63" t="str">
            <v>否</v>
          </cell>
        </row>
        <row r="64">
          <cell r="C64" t="str">
            <v>914401155622965013</v>
          </cell>
          <cell r="D64" t="str">
            <v>资金配套</v>
          </cell>
        </row>
        <row r="64">
          <cell r="P64" t="str">
            <v>否</v>
          </cell>
        </row>
        <row r="65">
          <cell r="C65" t="str">
            <v>91440115661815362G</v>
          </cell>
          <cell r="D65" t="str">
            <v>资金配套</v>
          </cell>
        </row>
        <row r="65">
          <cell r="P65" t="str">
            <v>否</v>
          </cell>
        </row>
        <row r="66">
          <cell r="C66" t="str">
            <v>9144011577838704XH</v>
          </cell>
          <cell r="D66" t="str">
            <v>资金配套</v>
          </cell>
        </row>
        <row r="66">
          <cell r="P66" t="str">
            <v>否</v>
          </cell>
        </row>
        <row r="67">
          <cell r="C67" t="str">
            <v>91440115734936916T</v>
          </cell>
          <cell r="D67" t="str">
            <v>经营贡献奖</v>
          </cell>
        </row>
        <row r="67">
          <cell r="P67" t="str">
            <v>是</v>
          </cell>
          <cell r="Q67" t="str">
            <v>南环罚字[2019]28号</v>
          </cell>
          <cell r="R67">
            <v>43490</v>
          </cell>
          <cell r="S67" t="str">
            <v>违法内容：扩建项目的环境影响评价文件未依法经审批部门审查，擅自开工建设；处罚金额：17260元；不适用听证程序</v>
          </cell>
          <cell r="T67" t="str">
            <v>是</v>
          </cell>
          <cell r="U67" t="str">
            <v>根据《政策协调工作会议纪要》第一、（三）条：“……对未达到适用听证程序标准的视作违法情节较轻，如已整改落实的可以给予奖励；若未整改落实的，则不给予奖励。……”该案不适用听证程序，该企业已整改。</v>
          </cell>
        </row>
        <row r="68">
          <cell r="C68" t="str">
            <v>914401137329402254</v>
          </cell>
          <cell r="D68" t="str">
            <v>资金配套</v>
          </cell>
        </row>
        <row r="68">
          <cell r="P68" t="str">
            <v>否</v>
          </cell>
        </row>
        <row r="69">
          <cell r="C69" t="str">
            <v>914401133474043036</v>
          </cell>
          <cell r="D69" t="str">
            <v>资金配套</v>
          </cell>
        </row>
        <row r="69">
          <cell r="P69" t="str">
            <v>否</v>
          </cell>
        </row>
        <row r="70">
          <cell r="C70" t="str">
            <v>914401156813073305</v>
          </cell>
          <cell r="D70" t="str">
            <v>资金配套</v>
          </cell>
        </row>
        <row r="70">
          <cell r="P70" t="str">
            <v>否</v>
          </cell>
        </row>
        <row r="71">
          <cell r="C71" t="str">
            <v>91440101MA59F99408</v>
          </cell>
          <cell r="D71" t="str">
            <v>经营贡献奖
资金配套</v>
          </cell>
        </row>
        <row r="71">
          <cell r="P71" t="str">
            <v>否</v>
          </cell>
        </row>
        <row r="72">
          <cell r="C72" t="str">
            <v>91440113068676496G</v>
          </cell>
          <cell r="D72" t="str">
            <v>资金配套</v>
          </cell>
        </row>
        <row r="72">
          <cell r="P72" t="str">
            <v>否</v>
          </cell>
        </row>
        <row r="73">
          <cell r="C73" t="str">
            <v>91440115766139831B</v>
          </cell>
          <cell r="D73" t="str">
            <v>资金配套
经营贡献奖</v>
          </cell>
        </row>
        <row r="73">
          <cell r="P73" t="str">
            <v>否</v>
          </cell>
        </row>
        <row r="74">
          <cell r="C74" t="str">
            <v>91440101591547760G</v>
          </cell>
          <cell r="D74" t="str">
            <v>资金配套</v>
          </cell>
        </row>
        <row r="74">
          <cell r="P74" t="str">
            <v>否</v>
          </cell>
        </row>
        <row r="75">
          <cell r="C75" t="str">
            <v>91440115738552979B</v>
          </cell>
          <cell r="D75" t="str">
            <v>资金配套</v>
          </cell>
        </row>
        <row r="75">
          <cell r="P75" t="str">
            <v>否</v>
          </cell>
        </row>
        <row r="76">
          <cell r="C76" t="str">
            <v>91440101661806669D</v>
          </cell>
          <cell r="D76" t="str">
            <v>资金配套
技改后奖补</v>
          </cell>
        </row>
        <row r="76">
          <cell r="L76" t="str">
            <v>汽车塑胶零部件生产线技术改造项目</v>
          </cell>
        </row>
        <row r="76">
          <cell r="P76" t="str">
            <v>否</v>
          </cell>
        </row>
        <row r="77">
          <cell r="C77" t="str">
            <v>91440115MA59BPKJ5E</v>
          </cell>
          <cell r="D77" t="str">
            <v>资金配套</v>
          </cell>
        </row>
        <row r="77">
          <cell r="P77" t="str">
            <v>否</v>
          </cell>
        </row>
        <row r="78">
          <cell r="C78" t="str">
            <v>91440115618702346U</v>
          </cell>
          <cell r="D78" t="str">
            <v>资金配套</v>
          </cell>
        </row>
        <row r="78">
          <cell r="P78" t="str">
            <v>否</v>
          </cell>
        </row>
        <row r="79">
          <cell r="C79" t="str">
            <v>914401157973549725</v>
          </cell>
          <cell r="D79" t="str">
            <v>资金配套</v>
          </cell>
        </row>
        <row r="79">
          <cell r="P79" t="str">
            <v>否</v>
          </cell>
        </row>
        <row r="80">
          <cell r="C80" t="str">
            <v>914401017661313622</v>
          </cell>
          <cell r="D80" t="str">
            <v>产业联动发展奖
固定资产投资补助
经营贡献奖</v>
          </cell>
        </row>
        <row r="80">
          <cell r="P80" t="str">
            <v>是</v>
          </cell>
          <cell r="Q80" t="str">
            <v>南环罚字[2019]78号</v>
          </cell>
          <cell r="R80">
            <v>43633</v>
          </cell>
          <cell r="S80" t="str">
            <v>违法内容：扩建项目需要配套建设的环境保护设施未经验收，主体工程正式投入生产；处罚金额：45万元；适用听证程序</v>
          </cell>
          <cell r="T80" t="str">
            <v>否</v>
          </cell>
          <cell r="U80" t="str">
            <v>根据《政策协调工作会议纪要》第一、（三）条：“……对适用听证程序的视作违法情节 较重，不给予奖励。……”该案适用听证程序。</v>
          </cell>
        </row>
        <row r="81">
          <cell r="C81" t="str">
            <v>9144011508271118XH</v>
          </cell>
          <cell r="D81" t="str">
            <v>资金配套</v>
          </cell>
        </row>
        <row r="81">
          <cell r="P81" t="str">
            <v>否</v>
          </cell>
        </row>
        <row r="82">
          <cell r="C82" t="str">
            <v>91440101723771124C</v>
          </cell>
          <cell r="D82" t="str">
            <v>经营贡献奖</v>
          </cell>
        </row>
        <row r="82">
          <cell r="P82" t="str">
            <v>否</v>
          </cell>
        </row>
        <row r="83">
          <cell r="C83" t="str">
            <v>91440101MA5CNCGR82</v>
          </cell>
          <cell r="D83" t="str">
            <v>经营贡献奖</v>
          </cell>
        </row>
        <row r="83">
          <cell r="P83" t="str">
            <v>否</v>
          </cell>
        </row>
        <row r="84">
          <cell r="C84" t="str">
            <v>91440101MA59H6WL9A</v>
          </cell>
          <cell r="D84" t="str">
            <v>资金配套</v>
          </cell>
        </row>
        <row r="84">
          <cell r="P84" t="str">
            <v>否</v>
          </cell>
        </row>
        <row r="85">
          <cell r="C85" t="str">
            <v>91440101MA5CY9PU1E</v>
          </cell>
          <cell r="D85" t="str">
            <v>经营贡献奖</v>
          </cell>
        </row>
        <row r="85">
          <cell r="P85" t="str">
            <v>否</v>
          </cell>
        </row>
        <row r="86">
          <cell r="C86" t="str">
            <v>91440115562299980L</v>
          </cell>
          <cell r="D86" t="str">
            <v>资金配套</v>
          </cell>
        </row>
        <row r="86">
          <cell r="P86" t="str">
            <v>否</v>
          </cell>
        </row>
        <row r="87">
          <cell r="C87" t="str">
            <v>91440115618701589D</v>
          </cell>
          <cell r="D87" t="str">
            <v>资金配套</v>
          </cell>
        </row>
        <row r="87">
          <cell r="P87" t="str">
            <v>否</v>
          </cell>
        </row>
        <row r="88">
          <cell r="C88" t="str">
            <v>914401157661223869</v>
          </cell>
          <cell r="D88" t="str">
            <v>经营贡献奖</v>
          </cell>
        </row>
        <row r="88">
          <cell r="P88" t="str">
            <v>否</v>
          </cell>
        </row>
        <row r="89">
          <cell r="C89" t="str">
            <v>9144010178894150XP</v>
          </cell>
          <cell r="D89" t="str">
            <v>经营贡献奖</v>
          </cell>
        </row>
        <row r="89">
          <cell r="P89" t="str">
            <v>否</v>
          </cell>
        </row>
        <row r="90">
          <cell r="C90" t="str">
            <v>91440101618413376W</v>
          </cell>
          <cell r="D90" t="str">
            <v>经营贡献奖</v>
          </cell>
        </row>
        <row r="90">
          <cell r="P90" t="str">
            <v>否</v>
          </cell>
        </row>
        <row r="91">
          <cell r="C91" t="str">
            <v>914401137733132793</v>
          </cell>
          <cell r="D91" t="str">
            <v>技改后奖补
固定资产投资补助</v>
          </cell>
        </row>
        <row r="91">
          <cell r="L91" t="str">
            <v>静电粉末喷涂系统智能化技术改造项目</v>
          </cell>
        </row>
        <row r="91">
          <cell r="P91" t="str">
            <v>否</v>
          </cell>
        </row>
        <row r="92">
          <cell r="C92" t="str">
            <v>91440101771158973D</v>
          </cell>
          <cell r="D92" t="str">
            <v>产业联动发展奖</v>
          </cell>
        </row>
        <row r="92">
          <cell r="P92" t="str">
            <v>否</v>
          </cell>
        </row>
        <row r="93">
          <cell r="C93" t="str">
            <v>91440115MA59AKN77M</v>
          </cell>
          <cell r="D93" t="str">
            <v>资金配套</v>
          </cell>
        </row>
        <row r="93">
          <cell r="P93" t="str">
            <v>否</v>
          </cell>
        </row>
        <row r="94">
          <cell r="C94" t="str">
            <v>91440101MA59J7GY79</v>
          </cell>
          <cell r="D94" t="str">
            <v>资金配套</v>
          </cell>
        </row>
        <row r="94">
          <cell r="P94" t="str">
            <v>否</v>
          </cell>
        </row>
        <row r="95">
          <cell r="C95" t="str">
            <v>9144011561872051XC</v>
          </cell>
          <cell r="D95" t="str">
            <v>资金配套</v>
          </cell>
        </row>
        <row r="95">
          <cell r="P95" t="str">
            <v>是</v>
          </cell>
          <cell r="Q95" t="str">
            <v>1、穗环法罚【2019】16号；2、穗环法罚【2019】39号 ；3、穗环法罚【2019】40号</v>
          </cell>
          <cell r="R95" t="str">
            <v>1、2019年6月6日；2、2019年10月23日；3、2019年10月23日</v>
          </cell>
          <cell r="S95" t="str">
            <v>1、违法内容：自行焚烧处置危险废物建设项目未批先建；处罚金额：5800元；不适用听证程序。2、违法内容：不按规定填写危险废物转移联单；处罚金额：20万元；适用听证程序。3、违法内容：不按规定申报危险废物；处罚金额：10万元；适用听证程序。</v>
          </cell>
          <cell r="T95" t="str">
            <v>否</v>
          </cell>
          <cell r="U95" t="str">
            <v>根据《政策协调工作会议纪要》第一、（三）条：“……对适用听证程序的视作违法情节 较重，不给予奖励。……”该案适用听证程序。</v>
          </cell>
        </row>
        <row r="96">
          <cell r="C96" t="str">
            <v>914401157733298870</v>
          </cell>
          <cell r="D96" t="str">
            <v>资金配套</v>
          </cell>
        </row>
        <row r="96">
          <cell r="P96" t="str">
            <v>否</v>
          </cell>
        </row>
        <row r="97">
          <cell r="C97" t="str">
            <v>9144010131054314XU</v>
          </cell>
          <cell r="D97" t="str">
            <v>经营贡献奖</v>
          </cell>
        </row>
        <row r="97">
          <cell r="P97" t="str">
            <v>否</v>
          </cell>
        </row>
        <row r="98">
          <cell r="C98" t="str">
            <v>91440115618714902K</v>
          </cell>
          <cell r="D98" t="str">
            <v>经营贡献奖</v>
          </cell>
        </row>
        <row r="98">
          <cell r="P98" t="str">
            <v>否</v>
          </cell>
        </row>
        <row r="99">
          <cell r="C99" t="str">
            <v>91440115783761788Y</v>
          </cell>
          <cell r="D99" t="str">
            <v>技改后奖补</v>
          </cell>
        </row>
        <row r="99">
          <cell r="L99" t="str">
            <v>集装箱装配工艺技术改造项目</v>
          </cell>
        </row>
        <row r="99">
          <cell r="P99" t="str">
            <v>否</v>
          </cell>
        </row>
        <row r="100">
          <cell r="C100" t="str">
            <v>91440101771190244T</v>
          </cell>
          <cell r="D100" t="str">
            <v>固定资产投资补助
技改后奖补
经营贡献奖</v>
          </cell>
        </row>
        <row r="100">
          <cell r="L100" t="str">
            <v>汽车车顶纵梁及支架生产线的技术改造项目</v>
          </cell>
        </row>
        <row r="100">
          <cell r="P100" t="str">
            <v>否</v>
          </cell>
        </row>
        <row r="101">
          <cell r="C101" t="str">
            <v>91440115679718237X</v>
          </cell>
          <cell r="D101" t="str">
            <v>固定资产投资补助
技改后奖补</v>
          </cell>
        </row>
        <row r="101">
          <cell r="L101" t="str">
            <v>新型高精渔轮生产线技术改造项目</v>
          </cell>
        </row>
        <row r="101">
          <cell r="P101" t="str">
            <v>否</v>
          </cell>
        </row>
        <row r="102">
          <cell r="C102" t="str">
            <v>91440115618788688G</v>
          </cell>
          <cell r="D102" t="str">
            <v>固定资产投资补助
经营贡献奖</v>
          </cell>
        </row>
        <row r="102">
          <cell r="L102" t="str">
            <v>中高档针织印染布及纱线</v>
          </cell>
        </row>
        <row r="102">
          <cell r="P102" t="str">
            <v>否</v>
          </cell>
        </row>
        <row r="103">
          <cell r="C103" t="str">
            <v>91440101576010885U</v>
          </cell>
          <cell r="D103" t="str">
            <v>资金配套</v>
          </cell>
        </row>
        <row r="103">
          <cell r="P103" t="str">
            <v>否</v>
          </cell>
        </row>
        <row r="104">
          <cell r="C104" t="str">
            <v>91440115669982835P</v>
          </cell>
          <cell r="D104" t="str">
            <v>固定资产投资补助</v>
          </cell>
        </row>
        <row r="104">
          <cell r="L104" t="str">
            <v>新型?802.11 a/b/g/n/ac标准的WiFi模组电子元器件生产测试设备提质降耗改造升级的技术改造项目</v>
          </cell>
        </row>
        <row r="104">
          <cell r="P104" t="str">
            <v>否</v>
          </cell>
        </row>
        <row r="105">
          <cell r="C105" t="str">
            <v>91440115562252963A</v>
          </cell>
          <cell r="D105" t="str">
            <v>资金配套</v>
          </cell>
        </row>
        <row r="105">
          <cell r="P105" t="str">
            <v>否</v>
          </cell>
        </row>
        <row r="106">
          <cell r="C106" t="str">
            <v>91440115775695346R</v>
          </cell>
          <cell r="D106" t="str">
            <v>资金配套</v>
          </cell>
        </row>
        <row r="106">
          <cell r="P106" t="str">
            <v>否</v>
          </cell>
        </row>
        <row r="107">
          <cell r="C107" t="str">
            <v>91440115058906876H</v>
          </cell>
          <cell r="D107" t="str">
            <v>经营贡献奖</v>
          </cell>
        </row>
        <row r="107">
          <cell r="P107" t="str">
            <v>否</v>
          </cell>
        </row>
        <row r="108">
          <cell r="C108" t="str">
            <v>91440115748033793C</v>
          </cell>
          <cell r="D108" t="str">
            <v>经营贡献奖</v>
          </cell>
        </row>
        <row r="108">
          <cell r="P108" t="str">
            <v>否</v>
          </cell>
        </row>
        <row r="109">
          <cell r="C109" t="str">
            <v>9144010155444421XT</v>
          </cell>
          <cell r="D109" t="str">
            <v>经营贡献奖</v>
          </cell>
        </row>
        <row r="109">
          <cell r="P109" t="str">
            <v>否</v>
          </cell>
        </row>
        <row r="110">
          <cell r="C110" t="str">
            <v>91440115764011658F</v>
          </cell>
          <cell r="D110" t="str">
            <v>经营贡献奖</v>
          </cell>
        </row>
        <row r="110">
          <cell r="P110" t="str">
            <v>否</v>
          </cell>
        </row>
        <row r="111">
          <cell r="C111" t="str">
            <v>91440115781228314Y</v>
          </cell>
          <cell r="D111" t="str">
            <v>经营贡献奖</v>
          </cell>
        </row>
        <row r="111">
          <cell r="P111" t="str">
            <v>否</v>
          </cell>
        </row>
        <row r="112">
          <cell r="C112" t="str">
            <v>914401150681975405</v>
          </cell>
          <cell r="D112" t="str">
            <v>经营贡献奖</v>
          </cell>
        </row>
        <row r="112">
          <cell r="P112" t="str">
            <v>否</v>
          </cell>
        </row>
        <row r="113">
          <cell r="C113" t="str">
            <v>91440115581853609A</v>
          </cell>
          <cell r="D113" t="str">
            <v>经营贡献奖</v>
          </cell>
        </row>
        <row r="113">
          <cell r="P113" t="str">
            <v>否</v>
          </cell>
        </row>
        <row r="114">
          <cell r="C114" t="str">
            <v>91440115618705723W</v>
          </cell>
          <cell r="D114" t="str">
            <v>经营贡献奖</v>
          </cell>
        </row>
        <row r="114">
          <cell r="P114" t="str">
            <v>否</v>
          </cell>
        </row>
        <row r="115">
          <cell r="C115" t="str">
            <v>9144011561870574XF</v>
          </cell>
          <cell r="D115" t="str">
            <v>经营贡献奖</v>
          </cell>
        </row>
        <row r="115">
          <cell r="P115" t="str">
            <v>否</v>
          </cell>
        </row>
        <row r="116">
          <cell r="C116" t="str">
            <v>9144011561870654XB</v>
          </cell>
          <cell r="D116" t="str">
            <v>经营贡献奖</v>
          </cell>
        </row>
        <row r="116">
          <cell r="P116" t="str">
            <v>否</v>
          </cell>
        </row>
        <row r="117">
          <cell r="C117" t="str">
            <v>91440115741867912R</v>
          </cell>
          <cell r="D117" t="str">
            <v>经营贡献奖</v>
          </cell>
        </row>
        <row r="117">
          <cell r="P117" t="str">
            <v>否</v>
          </cell>
        </row>
        <row r="118">
          <cell r="C118" t="str">
            <v>91440115759428926Q</v>
          </cell>
          <cell r="D118" t="str">
            <v>经营贡献奖</v>
          </cell>
        </row>
        <row r="118">
          <cell r="P118" t="str">
            <v>否</v>
          </cell>
        </row>
        <row r="119">
          <cell r="C119" t="str">
            <v>9144011558951605XU</v>
          </cell>
          <cell r="D119" t="str">
            <v>经营贡献奖</v>
          </cell>
        </row>
        <row r="119">
          <cell r="P119" t="str">
            <v>否</v>
          </cell>
        </row>
        <row r="120">
          <cell r="C120" t="str">
            <v>91440101753480168U</v>
          </cell>
          <cell r="D120" t="str">
            <v>经营贡献奖
资金配套</v>
          </cell>
        </row>
        <row r="120">
          <cell r="P120" t="str">
            <v>否</v>
          </cell>
        </row>
        <row r="121">
          <cell r="C121" t="str">
            <v>91440115769527397E</v>
          </cell>
          <cell r="D121" t="str">
            <v>经营贡献奖</v>
          </cell>
        </row>
        <row r="121">
          <cell r="P121" t="str">
            <v>否</v>
          </cell>
        </row>
        <row r="122">
          <cell r="C122" t="str">
            <v>914401157860954266</v>
          </cell>
          <cell r="D122" t="str">
            <v>经营贡献奖</v>
          </cell>
        </row>
        <row r="122">
          <cell r="P122" t="str">
            <v>否</v>
          </cell>
        </row>
        <row r="123">
          <cell r="C123" t="str">
            <v>914401155622728256</v>
          </cell>
          <cell r="D123" t="str">
            <v>经营贡献奖
资金配套</v>
          </cell>
        </row>
        <row r="123">
          <cell r="P123" t="str">
            <v>否</v>
          </cell>
        </row>
        <row r="124">
          <cell r="C124" t="str">
            <v>914401156640110872</v>
          </cell>
          <cell r="D124" t="str">
            <v>经营贡献奖</v>
          </cell>
        </row>
        <row r="124">
          <cell r="P124" t="str">
            <v>否</v>
          </cell>
        </row>
        <row r="125">
          <cell r="C125" t="str">
            <v>914401156681433861</v>
          </cell>
          <cell r="D125" t="str">
            <v>经营贡献奖</v>
          </cell>
        </row>
        <row r="125">
          <cell r="P125" t="str">
            <v>否</v>
          </cell>
        </row>
        <row r="126">
          <cell r="C126" t="str">
            <v>91440115691505189K</v>
          </cell>
          <cell r="D126" t="str">
            <v>经营贡献奖</v>
          </cell>
        </row>
        <row r="126">
          <cell r="P126" t="str">
            <v>否</v>
          </cell>
        </row>
        <row r="127">
          <cell r="C127" t="str">
            <v>91440115767697499N</v>
          </cell>
          <cell r="D127" t="str">
            <v>经营贡献奖</v>
          </cell>
        </row>
        <row r="127">
          <cell r="P127" t="str">
            <v>否</v>
          </cell>
        </row>
        <row r="128">
          <cell r="C128" t="str">
            <v>91440115771174279A</v>
          </cell>
          <cell r="D128" t="str">
            <v>经营贡献奖</v>
          </cell>
        </row>
        <row r="128">
          <cell r="P128" t="str">
            <v>否</v>
          </cell>
        </row>
        <row r="129">
          <cell r="C129" t="str">
            <v>91440115773342088J</v>
          </cell>
          <cell r="D129" t="str">
            <v>经营贡献奖</v>
          </cell>
        </row>
        <row r="129">
          <cell r="P129" t="str">
            <v>否</v>
          </cell>
        </row>
        <row r="130">
          <cell r="C130" t="str">
            <v>914401150506348295</v>
          </cell>
          <cell r="D130" t="str">
            <v>经营贡献奖</v>
          </cell>
        </row>
        <row r="130">
          <cell r="P130" t="str">
            <v>否</v>
          </cell>
        </row>
        <row r="131">
          <cell r="C131" t="str">
            <v>91440115725642756T</v>
          </cell>
          <cell r="D131" t="str">
            <v>经营贡献奖</v>
          </cell>
        </row>
        <row r="131">
          <cell r="P131" t="str">
            <v>是</v>
          </cell>
          <cell r="Q131" t="str">
            <v>穗环法罚〔2019〕36号</v>
          </cell>
          <cell r="R131">
            <v>43752</v>
          </cell>
          <cell r="S131" t="str">
            <v>违法内容：废包装桶车间未密闭且没有配套建设含挥发性有机物废气收集和处理设施，生产过程中产生的含挥发性有机物废气无组织排放；处罚金额：15万元；适用听证程序。</v>
          </cell>
          <cell r="T131" t="str">
            <v>否</v>
          </cell>
          <cell r="U131" t="str">
            <v>根据《政策协调工作会议纪要》第一、（三）条：“……对适用听证程序的视作违法情节 较重，不给予奖励。……”该案适用听证程序。</v>
          </cell>
        </row>
        <row r="132">
          <cell r="C132" t="str">
            <v>914401156187089834</v>
          </cell>
          <cell r="D132" t="str">
            <v>经营贡献奖</v>
          </cell>
        </row>
        <row r="132">
          <cell r="P132" t="str">
            <v>否</v>
          </cell>
        </row>
        <row r="133">
          <cell r="C133" t="str">
            <v>914401013044991380</v>
          </cell>
          <cell r="D133" t="str">
            <v>经营贡献奖
资金配套</v>
          </cell>
        </row>
        <row r="133">
          <cell r="P133" t="str">
            <v>否</v>
          </cell>
        </row>
        <row r="134">
          <cell r="C134" t="str">
            <v>91440115340102222T</v>
          </cell>
          <cell r="D134" t="str">
            <v>经营贡献奖</v>
          </cell>
        </row>
        <row r="134">
          <cell r="P134" t="str">
            <v>否</v>
          </cell>
        </row>
        <row r="135">
          <cell r="C135" t="str">
            <v>914401155566976327</v>
          </cell>
          <cell r="D135" t="str">
            <v>经营贡献奖</v>
          </cell>
        </row>
        <row r="135">
          <cell r="P135" t="str">
            <v>否</v>
          </cell>
        </row>
        <row r="136">
          <cell r="C136" t="str">
            <v>91440115581877555R</v>
          </cell>
          <cell r="D136" t="str">
            <v>经营贡献奖</v>
          </cell>
        </row>
        <row r="136">
          <cell r="P136" t="str">
            <v>否</v>
          </cell>
        </row>
        <row r="137">
          <cell r="C137" t="str">
            <v>91440101671816449R</v>
          </cell>
          <cell r="D137" t="str">
            <v>经营贡献奖</v>
          </cell>
        </row>
        <row r="137">
          <cell r="P137" t="str">
            <v>否</v>
          </cell>
        </row>
        <row r="138">
          <cell r="C138" t="str">
            <v>91440115741851670M</v>
          </cell>
          <cell r="D138" t="str">
            <v>经营贡献奖</v>
          </cell>
        </row>
        <row r="138">
          <cell r="P138" t="str">
            <v>否</v>
          </cell>
        </row>
        <row r="139">
          <cell r="C139" t="str">
            <v>914401010882189869</v>
          </cell>
          <cell r="D139" t="str">
            <v>经营贡献奖</v>
          </cell>
        </row>
        <row r="139">
          <cell r="P139" t="str">
            <v>否</v>
          </cell>
        </row>
        <row r="140">
          <cell r="C140" t="str">
            <v>91440115563988921T</v>
          </cell>
          <cell r="D140" t="str">
            <v>经营贡献奖</v>
          </cell>
        </row>
        <row r="140">
          <cell r="P140" t="str">
            <v>否</v>
          </cell>
        </row>
        <row r="141">
          <cell r="C141" t="str">
            <v>914401155876129965</v>
          </cell>
          <cell r="D141" t="str">
            <v>经营贡献奖</v>
          </cell>
        </row>
        <row r="141">
          <cell r="P141" t="str">
            <v>否</v>
          </cell>
        </row>
        <row r="142">
          <cell r="C142" t="str">
            <v>91440115764014795M</v>
          </cell>
          <cell r="D142" t="str">
            <v>经营贡献奖</v>
          </cell>
        </row>
        <row r="142">
          <cell r="P142" t="str">
            <v>否</v>
          </cell>
        </row>
        <row r="143">
          <cell r="C143" t="str">
            <v>914401017676582381</v>
          </cell>
          <cell r="D143" t="str">
            <v>经营贡献奖</v>
          </cell>
        </row>
        <row r="143">
          <cell r="P143" t="str">
            <v>否</v>
          </cell>
        </row>
        <row r="144">
          <cell r="C144" t="str">
            <v>91440101MA59E70L1J</v>
          </cell>
          <cell r="D144" t="str">
            <v>经营贡献奖</v>
          </cell>
        </row>
        <row r="144">
          <cell r="P144" t="str">
            <v>否</v>
          </cell>
        </row>
        <row r="145">
          <cell r="C145" t="str">
            <v>9144011556599230X6</v>
          </cell>
          <cell r="D145" t="str">
            <v>经营贡献奖</v>
          </cell>
        </row>
        <row r="145">
          <cell r="P145" t="str">
            <v>否</v>
          </cell>
        </row>
        <row r="146">
          <cell r="C146" t="str">
            <v>91440101589505369P</v>
          </cell>
          <cell r="D146" t="str">
            <v>经营贡献奖
资金配套</v>
          </cell>
        </row>
        <row r="146">
          <cell r="P146" t="str">
            <v>否</v>
          </cell>
        </row>
        <row r="147">
          <cell r="C147" t="str">
            <v>91440101739854178X</v>
          </cell>
          <cell r="D147" t="str">
            <v>经营贡献奖</v>
          </cell>
        </row>
        <row r="147">
          <cell r="P147" t="str">
            <v>否</v>
          </cell>
        </row>
        <row r="148">
          <cell r="C148" t="str">
            <v>91440101MA5AN3Y058</v>
          </cell>
          <cell r="D148" t="str">
            <v>经营贡献奖</v>
          </cell>
        </row>
        <row r="148">
          <cell r="P148" t="str">
            <v>否</v>
          </cell>
        </row>
        <row r="149">
          <cell r="C149" t="str">
            <v>91440101691519046U</v>
          </cell>
          <cell r="D149" t="str">
            <v>经营贡献奖</v>
          </cell>
        </row>
        <row r="149">
          <cell r="P149" t="str">
            <v>否</v>
          </cell>
        </row>
        <row r="150">
          <cell r="C150" t="str">
            <v>91440101MA59FHFF0F</v>
          </cell>
          <cell r="D150" t="str">
            <v>经营贡献奖</v>
          </cell>
        </row>
        <row r="150">
          <cell r="P150" t="str">
            <v>否</v>
          </cell>
        </row>
        <row r="151">
          <cell r="C151" t="str">
            <v>91440101MA5ALLHR6N</v>
          </cell>
          <cell r="D151" t="str">
            <v>资金配套</v>
          </cell>
        </row>
        <row r="151">
          <cell r="P151" t="str">
            <v>否</v>
          </cell>
        </row>
        <row r="152">
          <cell r="C152" t="str">
            <v>91440115788910359E</v>
          </cell>
          <cell r="D152" t="str">
            <v>资金配套</v>
          </cell>
        </row>
        <row r="152">
          <cell r="P152" t="str">
            <v>否</v>
          </cell>
        </row>
        <row r="153">
          <cell r="C153" t="str">
            <v>91440101775661349M</v>
          </cell>
          <cell r="D153" t="str">
            <v>资金配套</v>
          </cell>
        </row>
        <row r="153">
          <cell r="P153" t="str">
            <v>否</v>
          </cell>
        </row>
        <row r="154">
          <cell r="C154" t="str">
            <v>914401157973799853</v>
          </cell>
          <cell r="D154" t="str">
            <v>资金配套</v>
          </cell>
        </row>
        <row r="154">
          <cell r="P154" t="str">
            <v>否</v>
          </cell>
        </row>
        <row r="155">
          <cell r="C155" t="str">
            <v>91440115MA59CEH145</v>
          </cell>
          <cell r="D155" t="str">
            <v>资金配套</v>
          </cell>
        </row>
        <row r="155">
          <cell r="P155" t="str">
            <v>否</v>
          </cell>
        </row>
        <row r="156">
          <cell r="C156" t="str">
            <v>914401156813073305</v>
          </cell>
          <cell r="D156" t="str">
            <v>资金配套</v>
          </cell>
        </row>
        <row r="156">
          <cell r="P156" t="str">
            <v>否</v>
          </cell>
        </row>
        <row r="157">
          <cell r="C157" t="str">
            <v>914401013044253072</v>
          </cell>
          <cell r="D157" t="str">
            <v>资金配套</v>
          </cell>
        </row>
        <row r="157">
          <cell r="P157" t="str">
            <v>否</v>
          </cell>
        </row>
        <row r="158">
          <cell r="C158" t="str">
            <v>914401016852025874</v>
          </cell>
          <cell r="D158" t="str">
            <v>资金配套</v>
          </cell>
        </row>
        <row r="158">
          <cell r="P158" t="str">
            <v>否</v>
          </cell>
        </row>
        <row r="159">
          <cell r="C159" t="str">
            <v>91440115773336542D</v>
          </cell>
          <cell r="D159" t="str">
            <v>资金配套</v>
          </cell>
        </row>
        <row r="159">
          <cell r="P159" t="str">
            <v>否</v>
          </cell>
        </row>
        <row r="160">
          <cell r="C160" t="str">
            <v>91440115761949640B</v>
          </cell>
          <cell r="D160" t="str">
            <v>资金配套</v>
          </cell>
        </row>
        <row r="160">
          <cell r="P160" t="str">
            <v>否</v>
          </cell>
        </row>
        <row r="161">
          <cell r="C161" t="str">
            <v>91440101MA59EQ01XG</v>
          </cell>
          <cell r="D161" t="str">
            <v>资金配套</v>
          </cell>
        </row>
        <row r="161">
          <cell r="P161" t="str">
            <v>否</v>
          </cell>
        </row>
        <row r="162">
          <cell r="C162" t="str">
            <v>91440115691546044G</v>
          </cell>
          <cell r="D162" t="str">
            <v>资金配套</v>
          </cell>
        </row>
        <row r="162">
          <cell r="P162" t="str">
            <v>否</v>
          </cell>
        </row>
        <row r="163">
          <cell r="C163" t="str">
            <v>914401153314588922</v>
          </cell>
          <cell r="D163" t="str">
            <v>资金配套</v>
          </cell>
        </row>
        <row r="163">
          <cell r="P163" t="str">
            <v>否</v>
          </cell>
        </row>
        <row r="164">
          <cell r="C164" t="str">
            <v>91440115579963390G</v>
          </cell>
          <cell r="D164" t="str">
            <v>资金配套</v>
          </cell>
        </row>
        <row r="164">
          <cell r="P164" t="str">
            <v>否</v>
          </cell>
        </row>
        <row r="165">
          <cell r="C165" t="str">
            <v>91440101MA59G2JM8T</v>
          </cell>
          <cell r="D165" t="str">
            <v>资金配套</v>
          </cell>
        </row>
        <row r="165">
          <cell r="P165" t="str">
            <v>否</v>
          </cell>
        </row>
        <row r="166">
          <cell r="C166" t="str">
            <v>914401150721475383</v>
          </cell>
          <cell r="D166" t="str">
            <v>资金配套</v>
          </cell>
        </row>
        <row r="166">
          <cell r="P166" t="str">
            <v>否</v>
          </cell>
        </row>
        <row r="167">
          <cell r="C167" t="str">
            <v>91440101562267081M</v>
          </cell>
          <cell r="D167" t="str">
            <v>资金配套</v>
          </cell>
        </row>
        <row r="167">
          <cell r="P167" t="str">
            <v>是</v>
          </cell>
          <cell r="Q167" t="str">
            <v>南环罚字[2019]124号</v>
          </cell>
          <cell r="R167">
            <v>43727</v>
          </cell>
          <cell r="S167" t="str">
            <v>违法内容：粉末涂料生产项目需要配套建设的环境保护设施未经验收，主体工程正式投入生产；处罚金额：8万元；适用听证程序。</v>
          </cell>
          <cell r="T167" t="str">
            <v>否</v>
          </cell>
          <cell r="U167" t="str">
            <v>根据《政策协调工作会议纪要》第一、（三）条：“……对适用听证程序的视作违法情节 较重，不给予奖励。……”该案适用听证程序。</v>
          </cell>
        </row>
        <row r="168">
          <cell r="C168" t="str">
            <v>914401017860579219</v>
          </cell>
          <cell r="D168" t="str">
            <v>资金配套</v>
          </cell>
        </row>
        <row r="168">
          <cell r="P168" t="str">
            <v>否</v>
          </cell>
        </row>
        <row r="169">
          <cell r="C169" t="str">
            <v>91440115797386640G</v>
          </cell>
          <cell r="D169" t="str">
            <v>资金配套</v>
          </cell>
        </row>
        <row r="169">
          <cell r="P169" t="str">
            <v>否</v>
          </cell>
        </row>
        <row r="170">
          <cell r="C170" t="str">
            <v>914401017459968504</v>
          </cell>
          <cell r="D170" t="str">
            <v>资金配套</v>
          </cell>
        </row>
        <row r="170">
          <cell r="P170" t="str">
            <v>否</v>
          </cell>
        </row>
        <row r="171">
          <cell r="C171" t="str">
            <v>9144011555442020XN</v>
          </cell>
          <cell r="D171" t="str">
            <v>资金配套</v>
          </cell>
        </row>
        <row r="171">
          <cell r="P171" t="str">
            <v>否</v>
          </cell>
        </row>
        <row r="172">
          <cell r="C172" t="str">
            <v>91440115560209195M</v>
          </cell>
          <cell r="D172" t="str">
            <v>资金配套</v>
          </cell>
        </row>
        <row r="172">
          <cell r="P172" t="str">
            <v>否</v>
          </cell>
        </row>
        <row r="173">
          <cell r="C173" t="str">
            <v>91440101593711499D</v>
          </cell>
          <cell r="D173" t="str">
            <v>资金配套</v>
          </cell>
        </row>
        <row r="173">
          <cell r="P173" t="str">
            <v>否</v>
          </cell>
        </row>
        <row r="174">
          <cell r="C174" t="str">
            <v>914401015602175822</v>
          </cell>
          <cell r="D174" t="str">
            <v>资金配套</v>
          </cell>
        </row>
        <row r="174">
          <cell r="P174" t="str">
            <v>否</v>
          </cell>
        </row>
        <row r="175">
          <cell r="C175" t="str">
            <v>9144011532109452X3</v>
          </cell>
          <cell r="D175" t="str">
            <v>资金配套</v>
          </cell>
        </row>
        <row r="175">
          <cell r="P175" t="str">
            <v>否</v>
          </cell>
        </row>
        <row r="176">
          <cell r="C176" t="str">
            <v>91440115769503053G</v>
          </cell>
          <cell r="D176" t="str">
            <v>资金配套</v>
          </cell>
        </row>
        <row r="176">
          <cell r="P176" t="str">
            <v>否</v>
          </cell>
        </row>
        <row r="177">
          <cell r="C177" t="str">
            <v>91440101677780715Q</v>
          </cell>
          <cell r="D177" t="str">
            <v>资金配套</v>
          </cell>
        </row>
        <row r="177">
          <cell r="P177" t="str">
            <v>否</v>
          </cell>
        </row>
        <row r="178">
          <cell r="C178" t="str">
            <v>914401015799958780</v>
          </cell>
          <cell r="D178" t="str">
            <v>资金配套</v>
          </cell>
        </row>
        <row r="178">
          <cell r="P178" t="str">
            <v>否</v>
          </cell>
        </row>
        <row r="179">
          <cell r="C179" t="str">
            <v>91440101088111054P</v>
          </cell>
          <cell r="D179" t="str">
            <v>资金配套</v>
          </cell>
        </row>
        <row r="179">
          <cell r="P179" t="str">
            <v>是</v>
          </cell>
          <cell r="Q179" t="str">
            <v>南环罚字[2019]12号</v>
          </cell>
          <cell r="R179">
            <v>43480</v>
          </cell>
          <cell r="S179" t="str">
            <v>违法内容：玛咖压片糖果生产项目需要配套建设的环境保护设施未经验收，主体工程正式投入生产；处罚金额：8万元；适用听证程序。</v>
          </cell>
          <cell r="T179" t="str">
            <v>否</v>
          </cell>
          <cell r="U179" t="str">
            <v>根据《政策协调工作会议纪要》第一、（三）条：“……对适用听证程序的视作违法情节 较重，不给予奖励。……”该案适用听证程序。</v>
          </cell>
        </row>
        <row r="180">
          <cell r="C180" t="str">
            <v>91440101MA5ALPGN8R</v>
          </cell>
          <cell r="D180" t="str">
            <v>资金配套</v>
          </cell>
        </row>
        <row r="180">
          <cell r="P180" t="str">
            <v>否</v>
          </cell>
        </row>
        <row r="181">
          <cell r="C181" t="str">
            <v>914401017594250129</v>
          </cell>
          <cell r="D181" t="str">
            <v>资金配套</v>
          </cell>
        </row>
        <row r="181">
          <cell r="P181" t="str">
            <v>否</v>
          </cell>
        </row>
        <row r="182">
          <cell r="C182" t="str">
            <v>91440115569770122Y</v>
          </cell>
          <cell r="D182" t="str">
            <v>资金配套</v>
          </cell>
        </row>
        <row r="182">
          <cell r="P182" t="str">
            <v>否</v>
          </cell>
        </row>
        <row r="183">
          <cell r="C183" t="str">
            <v>9144011557216043X4</v>
          </cell>
          <cell r="D183" t="str">
            <v>资金配套</v>
          </cell>
        </row>
        <row r="183">
          <cell r="P183" t="str">
            <v>否</v>
          </cell>
        </row>
        <row r="184">
          <cell r="C184" t="str">
            <v>91440101MA59CPPB7J</v>
          </cell>
          <cell r="D184" t="str">
            <v>资金配套</v>
          </cell>
        </row>
        <row r="184">
          <cell r="P184" t="str">
            <v>否</v>
          </cell>
        </row>
        <row r="185">
          <cell r="C185" t="str">
            <v>914401157711874916</v>
          </cell>
          <cell r="D185" t="str">
            <v>资金配套</v>
          </cell>
        </row>
        <row r="185">
          <cell r="P185" t="str">
            <v>否</v>
          </cell>
        </row>
        <row r="186">
          <cell r="C186" t="str">
            <v>91440101MA59ENA909</v>
          </cell>
          <cell r="D186" t="str">
            <v>资金配套</v>
          </cell>
        </row>
        <row r="186">
          <cell r="P186" t="str">
            <v>否</v>
          </cell>
        </row>
        <row r="187">
          <cell r="C187" t="str">
            <v>91440101618705985B</v>
          </cell>
          <cell r="D187" t="str">
            <v>技改后奖补</v>
          </cell>
        </row>
        <row r="187">
          <cell r="L187" t="str">
            <v>配电网智能电缆技术改造项目（一期）</v>
          </cell>
        </row>
        <row r="187">
          <cell r="P187" t="str">
            <v>否</v>
          </cell>
        </row>
        <row r="188">
          <cell r="C188" t="str">
            <v>914401157371936603</v>
          </cell>
          <cell r="D188" t="str">
            <v>技改后奖补</v>
          </cell>
        </row>
        <row r="188">
          <cell r="L188" t="str">
            <v>生产车间及产线扩建升级技术改造项目</v>
          </cell>
        </row>
        <row r="188">
          <cell r="P188" t="str">
            <v>否</v>
          </cell>
        </row>
        <row r="189">
          <cell r="C189" t="str">
            <v>914401017555881648</v>
          </cell>
        </row>
        <row r="189">
          <cell r="P189" t="str">
            <v>否</v>
          </cell>
        </row>
        <row r="190">
          <cell r="C190" t="str">
            <v>9144010177116998XX</v>
          </cell>
        </row>
        <row r="190">
          <cell r="P190" t="str">
            <v>是</v>
          </cell>
          <cell r="Q190" t="str">
            <v>南环罚字[2019]25号</v>
          </cell>
          <cell r="R190">
            <v>43487</v>
          </cell>
          <cell r="S190" t="str">
            <v>违法内容：大气污染物超标排放；处罚金额：20万元；适用听证程序。</v>
          </cell>
          <cell r="T190" t="str">
            <v>否</v>
          </cell>
          <cell r="U190" t="str">
            <v>根据《政策协调工作会议纪要》第一、（三）条：“……对适用听证程序的视作违法情节 较重，不给予奖励。……”该案适用听证程序。</v>
          </cell>
        </row>
        <row r="191">
          <cell r="C191" t="str">
            <v>91440115764038498A</v>
          </cell>
        </row>
        <row r="191">
          <cell r="P191" t="str">
            <v>否</v>
          </cell>
        </row>
      </sheetData>
      <sheetData sheetId="6">
        <row r="3">
          <cell r="C3" t="str">
            <v>统一社会信用代码</v>
          </cell>
          <cell r="D3" t="str">
            <v>申请政策事项</v>
          </cell>
          <cell r="E3" t="str">
            <v>在南沙注册或迁入南沙时间
（请政数局填写）</v>
          </cell>
          <cell r="F3" t="str">
            <v>企业注册地是否在南沙区（请政数局填写）</v>
          </cell>
          <cell r="G3" t="str">
            <v>注册登记行业类别
（请政数局填写）</v>
          </cell>
          <cell r="H3" t="str">
            <v>2019年至今税务征管关系是否在南沙区
（请税务局填写）</v>
          </cell>
          <cell r="I3" t="str">
            <v>2019年至今统计关系是否在南沙区
（请统计局填写）</v>
          </cell>
          <cell r="J3" t="str">
            <v>纳入统计时间
（请统计局填写）</v>
          </cell>
          <cell r="K3" t="str">
            <v>入统登记企业行业（请统计局填写）</v>
          </cell>
          <cell r="L3" t="str">
            <v>工业投资项目是否已入统
（请统计局填写）</v>
          </cell>
        </row>
        <row r="3">
          <cell r="N3" t="str">
            <v>是否已签订“一企一策”协议
（请发改局、科技局、商务局填写）</v>
          </cell>
          <cell r="O3" t="str">
            <v>是否获得或正申报区级同类型扶持奖励
（请发改局、科技局、商务局填写）</v>
          </cell>
          <cell r="P3" t="str">
            <v>2019年1月1日至2019年12月31日是否存在违法违规情况
（以行政处罚书时间为准，请执法部门填写）</v>
          </cell>
        </row>
        <row r="4">
          <cell r="L4" t="str">
            <v>项目名称</v>
          </cell>
          <cell r="M4" t="str">
            <v>是否已入统</v>
          </cell>
        </row>
        <row r="4">
          <cell r="P4" t="str">
            <v>是否存在违法违规情况</v>
          </cell>
          <cell r="Q4" t="str">
            <v>行政处罚书文号</v>
          </cell>
          <cell r="R4" t="str">
            <v>行政处罚书时间
（X年X月X日）</v>
          </cell>
          <cell r="S4" t="str">
            <v>违法违规基本情况（违法内容、处罚金额、是否适用于听证程序等信息）</v>
          </cell>
          <cell r="T4" t="str">
            <v>是否推荐该企业申报相关奖励</v>
          </cell>
          <cell r="U4" t="str">
            <v>理由</v>
          </cell>
        </row>
        <row r="5">
          <cell r="C5" t="str">
            <v>91440115724837658N</v>
          </cell>
          <cell r="D5" t="str">
            <v>技改后奖补
固定资产投资补助</v>
          </cell>
        </row>
        <row r="5">
          <cell r="L5" t="str">
            <v>标签产品自动化产线的技术改造项目</v>
          </cell>
        </row>
        <row r="5">
          <cell r="P5" t="str">
            <v>否</v>
          </cell>
        </row>
        <row r="6">
          <cell r="C6" t="str">
            <v>91440101767657219T</v>
          </cell>
          <cell r="D6" t="str">
            <v>经营贡献奖
固定资产投资补助
技改后奖补</v>
          </cell>
        </row>
        <row r="6">
          <cell r="L6" t="str">
            <v>汽车刹车总成自动化产线的技术改造项目</v>
          </cell>
        </row>
        <row r="6">
          <cell r="P6" t="str">
            <v>否</v>
          </cell>
        </row>
        <row r="7">
          <cell r="C7" t="str">
            <v>91440115618700084A</v>
          </cell>
          <cell r="D7" t="str">
            <v>技改后奖补
经营贡献奖
高管人才奖</v>
          </cell>
        </row>
        <row r="7">
          <cell r="L7" t="str">
            <v>表面贴装及模组组装车间智能化生产技术改造项目</v>
          </cell>
        </row>
        <row r="7">
          <cell r="P7" t="str">
            <v>否</v>
          </cell>
        </row>
        <row r="8">
          <cell r="C8" t="str">
            <v>91440115708216261R</v>
          </cell>
          <cell r="D8" t="str">
            <v>资金配套
技改后奖补</v>
          </cell>
        </row>
        <row r="8">
          <cell r="L8" t="str">
            <v>聚氨酯及聚酯多元醇生产线的技术改造项目</v>
          </cell>
        </row>
        <row r="8">
          <cell r="P8" t="str">
            <v>否</v>
          </cell>
        </row>
        <row r="9">
          <cell r="C9" t="str">
            <v>91440115766109894K</v>
          </cell>
          <cell r="D9" t="str">
            <v>技改后奖补</v>
          </cell>
        </row>
        <row r="9">
          <cell r="L9" t="str">
            <v>自动化金属材料加工产线的技术改造项目</v>
          </cell>
        </row>
        <row r="9">
          <cell r="P9" t="str">
            <v>否</v>
          </cell>
        </row>
        <row r="10">
          <cell r="C10" t="str">
            <v>91440101761942502U</v>
          </cell>
          <cell r="D10" t="str">
            <v>资金配套
技改后奖补</v>
          </cell>
        </row>
        <row r="10">
          <cell r="L10" t="str">
            <v>AUDI产线的智能化技术改造项目</v>
          </cell>
        </row>
        <row r="10">
          <cell r="P10" t="str">
            <v>否</v>
          </cell>
        </row>
        <row r="11">
          <cell r="C11" t="str">
            <v>91440101753473857D</v>
          </cell>
          <cell r="D11" t="str">
            <v>资金配套
经营贡献奖</v>
          </cell>
        </row>
        <row r="11">
          <cell r="P11" t="str">
            <v>否</v>
          </cell>
        </row>
        <row r="12">
          <cell r="C12" t="str">
            <v>9144011561870152X5</v>
          </cell>
          <cell r="D12" t="str">
            <v>资金配套
技改后奖补
固定资产投资补助
经营贡献奖</v>
          </cell>
        </row>
        <row r="12">
          <cell r="L12" t="str">
            <v>电子元件智能化生产线技术改造项日</v>
          </cell>
        </row>
        <row r="12">
          <cell r="P12" t="str">
            <v>否</v>
          </cell>
        </row>
        <row r="13">
          <cell r="C13" t="str">
            <v>91440115766116453P</v>
          </cell>
          <cell r="D13" t="str">
            <v>资金配套
技改后奖补</v>
          </cell>
        </row>
        <row r="13">
          <cell r="L13" t="str">
            <v>高强度轻量化汽车座椅骨架生产线的技术改造项月</v>
          </cell>
        </row>
        <row r="13">
          <cell r="P13" t="str">
            <v>否</v>
          </cell>
        </row>
        <row r="14">
          <cell r="C14" t="str">
            <v>914401017889253316</v>
          </cell>
          <cell r="D14" t="str">
            <v>资金配套</v>
          </cell>
        </row>
        <row r="14">
          <cell r="P14" t="str">
            <v>否</v>
          </cell>
        </row>
        <row r="15">
          <cell r="C15" t="str">
            <v>9144011530466667X3</v>
          </cell>
          <cell r="D15" t="str">
            <v>资金配套</v>
          </cell>
        </row>
        <row r="15">
          <cell r="P15" t="str">
            <v>否</v>
          </cell>
        </row>
        <row r="16">
          <cell r="C16" t="str">
            <v>91440101MA59C8YX8K</v>
          </cell>
          <cell r="D16" t="str">
            <v>资金配套</v>
          </cell>
        </row>
        <row r="16">
          <cell r="P16" t="str">
            <v>否</v>
          </cell>
        </row>
        <row r="17">
          <cell r="C17" t="str">
            <v>91440115MA59DLBU8D</v>
          </cell>
          <cell r="D17" t="str">
            <v>资金配套</v>
          </cell>
        </row>
        <row r="17">
          <cell r="P17" t="str">
            <v>否</v>
          </cell>
        </row>
        <row r="18">
          <cell r="C18" t="str">
            <v>91440101327535736R</v>
          </cell>
          <cell r="D18" t="str">
            <v>资金配套</v>
          </cell>
        </row>
        <row r="18">
          <cell r="P18" t="str">
            <v>否</v>
          </cell>
        </row>
        <row r="19">
          <cell r="C19" t="str">
            <v>91440000617414043W</v>
          </cell>
          <cell r="D19" t="str">
            <v>经营贡献奖</v>
          </cell>
        </row>
        <row r="19">
          <cell r="P19" t="str">
            <v>是</v>
          </cell>
          <cell r="Q19" t="str">
            <v>粤穗南交运
罚〔2019）NS20190425003号</v>
          </cell>
          <cell r="R19">
            <v>43621</v>
          </cell>
          <cell r="S19" t="str">
            <v>不适用于听证程序</v>
          </cell>
        </row>
        <row r="20">
          <cell r="C20" t="str">
            <v>91440101725031162M</v>
          </cell>
          <cell r="D20" t="str">
            <v>资金配套</v>
          </cell>
        </row>
        <row r="20">
          <cell r="P20" t="str">
            <v>否</v>
          </cell>
        </row>
        <row r="21">
          <cell r="C21" t="str">
            <v>91440900727854947H</v>
          </cell>
          <cell r="D21" t="str">
            <v>经营贡献奖
资金配套</v>
          </cell>
        </row>
        <row r="21">
          <cell r="P21" t="str">
            <v>否</v>
          </cell>
        </row>
        <row r="22">
          <cell r="C22" t="str">
            <v>91440101717852200L</v>
          </cell>
          <cell r="D22" t="str">
            <v>产业联动发展奖</v>
          </cell>
        </row>
        <row r="22">
          <cell r="P22" t="str">
            <v>否</v>
          </cell>
        </row>
        <row r="23">
          <cell r="C23" t="str">
            <v>91440115767698563X</v>
          </cell>
          <cell r="D23" t="str">
            <v>产业联动发展奖
技改后奖补
固定资产投资补助</v>
          </cell>
        </row>
        <row r="23">
          <cell r="L23" t="str">
            <v>广汽丰通铜业有限公司激光拼焊二期技术改造项目</v>
          </cell>
        </row>
        <row r="23">
          <cell r="P23" t="str">
            <v>否</v>
          </cell>
        </row>
        <row r="24">
          <cell r="C24" t="str">
            <v>91440115061146011F</v>
          </cell>
          <cell r="D24" t="str">
            <v>经营贡献奖</v>
          </cell>
        </row>
        <row r="24">
          <cell r="P24" t="str">
            <v>否</v>
          </cell>
        </row>
        <row r="25">
          <cell r="C25" t="str">
            <v>91440101MA59FPN003</v>
          </cell>
          <cell r="D25" t="str">
            <v>资金配套</v>
          </cell>
        </row>
        <row r="25">
          <cell r="P25" t="str">
            <v>否</v>
          </cell>
        </row>
        <row r="26">
          <cell r="C26" t="str">
            <v>914401157994142114</v>
          </cell>
          <cell r="D26" t="str">
            <v>高管人才奖
经营贡献奖</v>
          </cell>
        </row>
        <row r="26">
          <cell r="P26" t="str">
            <v>否</v>
          </cell>
        </row>
        <row r="27">
          <cell r="C27" t="str">
            <v>91440101190444998U</v>
          </cell>
          <cell r="D27" t="str">
            <v>高管人才奖
产业联动发展奖
经营贡献奖</v>
          </cell>
        </row>
        <row r="27">
          <cell r="P27" t="str">
            <v>否</v>
          </cell>
        </row>
        <row r="28">
          <cell r="C28" t="str">
            <v>914401156986882649</v>
          </cell>
          <cell r="D28" t="str">
            <v>资金配套</v>
          </cell>
        </row>
        <row r="28">
          <cell r="P28" t="str">
            <v>否</v>
          </cell>
        </row>
        <row r="29">
          <cell r="C29" t="str">
            <v>914401017934816247</v>
          </cell>
          <cell r="D29" t="str">
            <v>资金配套
技改后奖补</v>
          </cell>
        </row>
        <row r="29">
          <cell r="L29" t="str">
            <v>锂离子电池转型升级技术改造项目
圆柱形钢壳锂电池自动化生产线技术改造项目</v>
          </cell>
        </row>
        <row r="29">
          <cell r="P29" t="str">
            <v>否</v>
          </cell>
        </row>
        <row r="30">
          <cell r="C30" t="str">
            <v>91440101689323378W</v>
          </cell>
          <cell r="D30" t="str">
            <v>经营贡献奖</v>
          </cell>
        </row>
        <row r="30">
          <cell r="P30" t="str">
            <v>否</v>
          </cell>
        </row>
        <row r="31">
          <cell r="C31" t="str">
            <v>91440101764027350F</v>
          </cell>
          <cell r="D31" t="str">
            <v>资金配套
产业联动发展奖
技改后奖补</v>
          </cell>
        </row>
        <row r="31">
          <cell r="L31" t="str">
            <v>改款雷凌智能焊接生产线技术改造项目</v>
          </cell>
        </row>
        <row r="31">
          <cell r="P31" t="str">
            <v>否</v>
          </cell>
        </row>
        <row r="32">
          <cell r="C32" t="str">
            <v>91440101MA59LPRH85</v>
          </cell>
          <cell r="D32" t="str">
            <v>资金配套</v>
          </cell>
        </row>
        <row r="32">
          <cell r="P32" t="str">
            <v>否</v>
          </cell>
        </row>
        <row r="33">
          <cell r="C33" t="str">
            <v>91440113574028811R</v>
          </cell>
          <cell r="D33" t="str">
            <v>资金配套</v>
          </cell>
        </row>
        <row r="33">
          <cell r="P33" t="str">
            <v>否</v>
          </cell>
        </row>
        <row r="34">
          <cell r="C34" t="str">
            <v>91440115661832314B</v>
          </cell>
          <cell r="D34" t="str">
            <v>技改后奖补
资金配套</v>
          </cell>
        </row>
        <row r="34">
          <cell r="L34" t="str">
            <v>高效汽车钣金冲压线的技术改造项目</v>
          </cell>
        </row>
        <row r="34">
          <cell r="P34" t="str">
            <v>否</v>
          </cell>
        </row>
        <row r="35">
          <cell r="C35" t="str">
            <v>91440115327529280E</v>
          </cell>
          <cell r="D35" t="str">
            <v>经营贡献奖</v>
          </cell>
        </row>
        <row r="35">
          <cell r="P35" t="str">
            <v>否</v>
          </cell>
        </row>
        <row r="36">
          <cell r="C36" t="str">
            <v>91440115795539017Q</v>
          </cell>
          <cell r="D36" t="str">
            <v>经营贡献奖
产业联动发展奖</v>
          </cell>
        </row>
        <row r="36">
          <cell r="P36" t="str">
            <v>否</v>
          </cell>
        </row>
        <row r="37">
          <cell r="C37" t="str">
            <v>9144011555665902X7</v>
          </cell>
          <cell r="D37" t="str">
            <v>技改后奖补
资金配套</v>
          </cell>
        </row>
        <row r="37">
          <cell r="L37" t="str">
            <v>R32环保冷媒转化及绿色生产技术改造项目</v>
          </cell>
        </row>
        <row r="37">
          <cell r="P37" t="str">
            <v>否</v>
          </cell>
        </row>
        <row r="38">
          <cell r="C38" t="str">
            <v>91440400730468203G</v>
          </cell>
          <cell r="D38" t="str">
            <v>经营贡献奖
资金配套</v>
          </cell>
        </row>
        <row r="38">
          <cell r="P38" t="str">
            <v>否</v>
          </cell>
        </row>
        <row r="39">
          <cell r="C39" t="str">
            <v>914401157268203903</v>
          </cell>
          <cell r="D39" t="str">
            <v>资金配套</v>
          </cell>
        </row>
        <row r="39">
          <cell r="P39" t="str">
            <v>否</v>
          </cell>
        </row>
        <row r="40">
          <cell r="C40" t="str">
            <v>91440101MA5AN3Y058</v>
          </cell>
          <cell r="D40" t="str">
            <v>高管人才奖
经营贡献奖</v>
          </cell>
        </row>
        <row r="40">
          <cell r="P40" t="str">
            <v>否</v>
          </cell>
        </row>
        <row r="41">
          <cell r="C41" t="str">
            <v>91440101757766630Q</v>
          </cell>
          <cell r="D41" t="str">
            <v>经营贡献奖
资金配套</v>
          </cell>
        </row>
        <row r="41">
          <cell r="P41" t="str">
            <v>是</v>
          </cell>
          <cell r="Q41" t="str">
            <v>1、粤穗南交运罚〔2019）NS20190328002号
2、粤穗南交运罚〔2019）NS20190816002号
3、粤穗南交运罚〔2019）NS20191025007号</v>
          </cell>
          <cell r="R41" t="str">
            <v>1、2019年5月19日
2、2019年8月23日
3、2019年12月9日</v>
          </cell>
          <cell r="S41" t="str">
            <v>不适用于听证程序</v>
          </cell>
        </row>
        <row r="42">
          <cell r="C42" t="str">
            <v>91440101696938450J</v>
          </cell>
          <cell r="D42" t="str">
            <v>经营贡献奖</v>
          </cell>
        </row>
        <row r="42">
          <cell r="P42" t="str">
            <v>否</v>
          </cell>
        </row>
        <row r="43">
          <cell r="C43" t="str">
            <v>91440115747576948D</v>
          </cell>
          <cell r="D43" t="str">
            <v>资金配套</v>
          </cell>
        </row>
        <row r="43">
          <cell r="P43" t="str">
            <v>否</v>
          </cell>
        </row>
        <row r="44">
          <cell r="C44" t="str">
            <v>914401017594250129</v>
          </cell>
          <cell r="D44" t="str">
            <v>资金配套</v>
          </cell>
        </row>
        <row r="44">
          <cell r="P44" t="str">
            <v>否</v>
          </cell>
        </row>
        <row r="45">
          <cell r="C45" t="str">
            <v>91440101556658991A</v>
          </cell>
          <cell r="D45" t="str">
            <v>技改后奖补
资金配套
高管人才奖
产业联动发展奖
经营贡献奖</v>
          </cell>
        </row>
        <row r="45">
          <cell r="L45" t="str">
            <v>全自动辊轧成型生产线的技术改造项目</v>
          </cell>
        </row>
        <row r="45">
          <cell r="P45" t="str">
            <v>否</v>
          </cell>
        </row>
        <row r="46">
          <cell r="C46" t="str">
            <v>91440101618789859R</v>
          </cell>
          <cell r="D46" t="str">
            <v>资金配套</v>
          </cell>
        </row>
        <row r="46">
          <cell r="P46" t="str">
            <v>否</v>
          </cell>
        </row>
        <row r="47">
          <cell r="C47" t="str">
            <v>914401156852224499</v>
          </cell>
          <cell r="D47" t="str">
            <v>资金配套</v>
          </cell>
        </row>
        <row r="47">
          <cell r="P47" t="str">
            <v>否</v>
          </cell>
        </row>
        <row r="48">
          <cell r="C48" t="str">
            <v>914401157435946044</v>
          </cell>
          <cell r="D48" t="str">
            <v>资金配套
产业联动发展奖</v>
          </cell>
        </row>
        <row r="48">
          <cell r="P48" t="str">
            <v>否</v>
          </cell>
        </row>
        <row r="49">
          <cell r="C49" t="str">
            <v>91440115068154735A</v>
          </cell>
          <cell r="D49" t="str">
            <v>经营贡献奖</v>
          </cell>
        </row>
        <row r="49">
          <cell r="P49" t="str">
            <v>否</v>
          </cell>
        </row>
        <row r="50">
          <cell r="C50" t="str">
            <v>914401017082205432</v>
          </cell>
          <cell r="D50" t="str">
            <v>经营贡献奖</v>
          </cell>
        </row>
        <row r="50">
          <cell r="P50" t="str">
            <v>否</v>
          </cell>
        </row>
        <row r="51">
          <cell r="C51" t="str">
            <v>91440101MA59EQ01XG</v>
          </cell>
          <cell r="D51" t="str">
            <v>资金配套</v>
          </cell>
        </row>
        <row r="51">
          <cell r="P51" t="str">
            <v>否</v>
          </cell>
        </row>
        <row r="52">
          <cell r="C52" t="str">
            <v>91440115569770122Y</v>
          </cell>
          <cell r="D52" t="str">
            <v>资金配套</v>
          </cell>
        </row>
        <row r="52">
          <cell r="P52" t="str">
            <v>否</v>
          </cell>
        </row>
        <row r="53">
          <cell r="C53" t="str">
            <v>91440101671822590K</v>
          </cell>
          <cell r="D53" t="str">
            <v>资金配套</v>
          </cell>
        </row>
        <row r="53">
          <cell r="P53" t="str">
            <v>否</v>
          </cell>
        </row>
        <row r="54">
          <cell r="C54" t="str">
            <v>9144010108594443XQ</v>
          </cell>
          <cell r="D54" t="str">
            <v>资金配套</v>
          </cell>
        </row>
        <row r="54">
          <cell r="P54" t="str">
            <v>否</v>
          </cell>
        </row>
        <row r="55">
          <cell r="C55" t="str">
            <v>91440101552390174Q</v>
          </cell>
          <cell r="D55" t="str">
            <v>资金配套
经营贡献奖</v>
          </cell>
        </row>
        <row r="55">
          <cell r="P55" t="str">
            <v>否</v>
          </cell>
        </row>
        <row r="56">
          <cell r="C56" t="str">
            <v>91440115728222095W</v>
          </cell>
          <cell r="D56" t="str">
            <v>资金配套</v>
          </cell>
        </row>
        <row r="56">
          <cell r="P56" t="str">
            <v>否</v>
          </cell>
        </row>
        <row r="57">
          <cell r="C57" t="str">
            <v>91440101618704579Q</v>
          </cell>
          <cell r="D57" t="str">
            <v>资金配套</v>
          </cell>
        </row>
        <row r="57">
          <cell r="P57" t="str">
            <v>否</v>
          </cell>
        </row>
        <row r="58">
          <cell r="C58" t="str">
            <v>914401017315844339</v>
          </cell>
          <cell r="D58" t="str">
            <v>经营贡献奖</v>
          </cell>
        </row>
        <row r="58">
          <cell r="P58" t="str">
            <v>否</v>
          </cell>
        </row>
        <row r="59">
          <cell r="C59" t="str">
            <v>91440115556696293J</v>
          </cell>
          <cell r="D59" t="str">
            <v>经营贡献奖</v>
          </cell>
        </row>
        <row r="59">
          <cell r="P59" t="str">
            <v>是</v>
          </cell>
          <cell r="Q59" t="str">
            <v>粤穗南交运
罚〔2019）
NS20190927004号</v>
          </cell>
          <cell r="R59">
            <v>43802</v>
          </cell>
          <cell r="S59" t="str">
            <v>不适用于听证程序</v>
          </cell>
        </row>
        <row r="60">
          <cell r="C60" t="str">
            <v>91440101068187764X</v>
          </cell>
          <cell r="D60" t="str">
            <v>经营贡献奖</v>
          </cell>
        </row>
        <row r="60">
          <cell r="P60" t="str">
            <v>是</v>
          </cell>
          <cell r="Q60" t="str">
            <v>1、粤穗南交运
罚〔2019）
NS20191031003号
2、粤穗南交运
罚〔2019）
NS20191224001号</v>
          </cell>
          <cell r="R60" t="str">
            <v>1、2019年11月8日
2、2020年3月16日</v>
          </cell>
          <cell r="S60" t="str">
            <v>不适用于听证程序</v>
          </cell>
        </row>
        <row r="61">
          <cell r="C61" t="str">
            <v>914401016969342308</v>
          </cell>
          <cell r="D61" t="str">
            <v>经营贡献奖</v>
          </cell>
        </row>
        <row r="61">
          <cell r="P61" t="str">
            <v>是</v>
          </cell>
          <cell r="Q61" t="str">
            <v>粤穗南交运
罚〔2019〕
NS20190314004号</v>
          </cell>
          <cell r="R61">
            <v>43600</v>
          </cell>
          <cell r="S61" t="str">
            <v>不适用于听证程序</v>
          </cell>
        </row>
        <row r="62">
          <cell r="C62" t="str">
            <v>91440101MA59LQXXXG</v>
          </cell>
          <cell r="D62" t="str">
            <v>产业联动发展奖</v>
          </cell>
        </row>
        <row r="62">
          <cell r="P62" t="str">
            <v>否</v>
          </cell>
        </row>
        <row r="63">
          <cell r="C63" t="str">
            <v>914401133044391782</v>
          </cell>
          <cell r="D63" t="str">
            <v>资金配套
经营贡献奖</v>
          </cell>
        </row>
        <row r="63">
          <cell r="P63" t="str">
            <v>否</v>
          </cell>
        </row>
        <row r="64">
          <cell r="C64" t="str">
            <v>914401155622965013</v>
          </cell>
          <cell r="D64" t="str">
            <v>资金配套</v>
          </cell>
        </row>
        <row r="64">
          <cell r="P64" t="str">
            <v>否</v>
          </cell>
        </row>
        <row r="65">
          <cell r="C65" t="str">
            <v>91440115661815362G</v>
          </cell>
          <cell r="D65" t="str">
            <v>资金配套</v>
          </cell>
        </row>
        <row r="65">
          <cell r="P65" t="str">
            <v>否</v>
          </cell>
        </row>
        <row r="66">
          <cell r="C66" t="str">
            <v>9144011577838704XH</v>
          </cell>
          <cell r="D66" t="str">
            <v>资金配套</v>
          </cell>
        </row>
        <row r="66">
          <cell r="P66" t="str">
            <v>否</v>
          </cell>
        </row>
        <row r="67">
          <cell r="C67" t="str">
            <v>91440115734936916T</v>
          </cell>
          <cell r="D67" t="str">
            <v>经营贡献奖</v>
          </cell>
        </row>
        <row r="67">
          <cell r="P67" t="str">
            <v>是</v>
          </cell>
          <cell r="Q67" t="str">
            <v>1、粤穗南交运罚〔2019〕
NS20190228003号
2、粤穗南交运罚〔2019〕
NS20190228004号</v>
          </cell>
          <cell r="R67" t="str">
            <v>1、2019年4月30日
2、2019年4月30日</v>
          </cell>
          <cell r="S67" t="str">
            <v>不适用于听证程序</v>
          </cell>
        </row>
        <row r="68">
          <cell r="C68" t="str">
            <v>914401137329402254</v>
          </cell>
          <cell r="D68" t="str">
            <v>资金配套</v>
          </cell>
        </row>
        <row r="68">
          <cell r="P68" t="str">
            <v>否</v>
          </cell>
        </row>
        <row r="69">
          <cell r="C69" t="str">
            <v>914401133474043036</v>
          </cell>
          <cell r="D69" t="str">
            <v>资金配套</v>
          </cell>
        </row>
        <row r="69">
          <cell r="P69" t="str">
            <v>否</v>
          </cell>
        </row>
        <row r="70">
          <cell r="C70" t="str">
            <v>914401156813073305</v>
          </cell>
          <cell r="D70" t="str">
            <v>资金配套</v>
          </cell>
        </row>
        <row r="70">
          <cell r="P70" t="str">
            <v>否</v>
          </cell>
        </row>
        <row r="71">
          <cell r="C71" t="str">
            <v>91440101MA59F99408</v>
          </cell>
          <cell r="D71" t="str">
            <v>经营贡献奖
资金配套</v>
          </cell>
        </row>
        <row r="71">
          <cell r="P71" t="str">
            <v>是</v>
          </cell>
          <cell r="Q71" t="str">
            <v>1、粤穗南交运罚〔2019〕
NS20190228002
号
2、粤穗南交运罚〔2019〕
NS20190314001
号
3、粤穗南交运罚〔2019〕
NS20190314002
号
4、粤穗南交运罚〔2019〕
NS20190327005
号
5、粤穗南交运罚〔2019〕
NS20190401003
号
6、粤穗南交运罚〔2019〕
NS20190425005
号
7、粤穗南交运罚〔2019〕
NS20190801004
号
8、粤穗南交运罚〔2019〕
NS20191111005
号
9、粤穗南交运罚〔2019〕
NS20191111006
号
10、粤穗南交运罚〔2019〕
NS20191111007
号
11、粤穗南交运罚〔2019〕
NS20191125004
号
12、粤穗南交运罚〔2019〕
NS20191125005
号
13、粤穗南交运罚〔2019〕
NS20191125006
号
14、粤穗南交运罚〔2019〕
NS20191125007
号</v>
          </cell>
          <cell r="R71" t="str">
            <v>1、2019年4月11日
2、2019年4月11日
3、2019年4月11日
4、2019年4月11日
5、2019年4月11日
6、2019年6月5日
7、2019年9月11日
8、2019年12月10日
9、2019年12月10日
10、2019年12月10日
11、2019年12月10日
12、2019年12月10日
13、2019年12月10日
14、2019年12月10日</v>
          </cell>
          <cell r="S71" t="str">
            <v>不适用于听证程序</v>
          </cell>
        </row>
        <row r="72">
          <cell r="C72" t="str">
            <v>91440113068676496G</v>
          </cell>
          <cell r="D72" t="str">
            <v>资金配套</v>
          </cell>
        </row>
        <row r="72">
          <cell r="P72" t="str">
            <v>否</v>
          </cell>
        </row>
        <row r="73">
          <cell r="C73" t="str">
            <v>91440115766139831B</v>
          </cell>
          <cell r="D73" t="str">
            <v>资金配套
经营贡献奖</v>
          </cell>
        </row>
        <row r="73">
          <cell r="P73" t="str">
            <v>否</v>
          </cell>
        </row>
        <row r="74">
          <cell r="C74" t="str">
            <v>91440101591547760G</v>
          </cell>
          <cell r="D74" t="str">
            <v>资金配套</v>
          </cell>
        </row>
        <row r="74">
          <cell r="P74" t="str">
            <v>否</v>
          </cell>
        </row>
        <row r="75">
          <cell r="C75" t="str">
            <v>91440115738552979B</v>
          </cell>
          <cell r="D75" t="str">
            <v>资金配套</v>
          </cell>
        </row>
        <row r="75">
          <cell r="P75" t="str">
            <v>否</v>
          </cell>
        </row>
        <row r="76">
          <cell r="C76" t="str">
            <v>91440101661806669D</v>
          </cell>
          <cell r="D76" t="str">
            <v>资金配套
技改后奖补</v>
          </cell>
        </row>
        <row r="76">
          <cell r="L76" t="str">
            <v>汽车塑胶零部件生产线技术改造项目</v>
          </cell>
        </row>
        <row r="76">
          <cell r="P76" t="str">
            <v>否</v>
          </cell>
        </row>
        <row r="77">
          <cell r="C77" t="str">
            <v>91440115MA59BPKJ5E</v>
          </cell>
          <cell r="D77" t="str">
            <v>资金配套</v>
          </cell>
        </row>
        <row r="77">
          <cell r="P77" t="str">
            <v>否</v>
          </cell>
        </row>
        <row r="78">
          <cell r="C78" t="str">
            <v>91440115618702346U</v>
          </cell>
          <cell r="D78" t="str">
            <v>资金配套</v>
          </cell>
        </row>
        <row r="78">
          <cell r="P78" t="str">
            <v>否</v>
          </cell>
        </row>
        <row r="79">
          <cell r="C79" t="str">
            <v>914401157973549725</v>
          </cell>
          <cell r="D79" t="str">
            <v>资金配套</v>
          </cell>
        </row>
        <row r="79">
          <cell r="P79" t="str">
            <v>否</v>
          </cell>
        </row>
        <row r="80">
          <cell r="C80" t="str">
            <v>914401017661313622</v>
          </cell>
          <cell r="D80" t="str">
            <v>产业联动发展奖
固定资产投资补助
经营贡献奖</v>
          </cell>
        </row>
        <row r="80">
          <cell r="P80" t="str">
            <v>否</v>
          </cell>
        </row>
        <row r="81">
          <cell r="C81" t="str">
            <v>9144011508271118XH</v>
          </cell>
          <cell r="D81" t="str">
            <v>资金配套</v>
          </cell>
        </row>
        <row r="81">
          <cell r="P81" t="str">
            <v>否</v>
          </cell>
        </row>
        <row r="82">
          <cell r="C82" t="str">
            <v>91440101723771124C</v>
          </cell>
          <cell r="D82" t="str">
            <v>经营贡献奖</v>
          </cell>
        </row>
        <row r="82">
          <cell r="P82" t="str">
            <v>是</v>
          </cell>
          <cell r="Q82" t="str">
            <v>1、粤穗南交运罚〔2019〕
NS20190401005号
2、粤穗南交运罚〔2019〕
NS20190425006号
3、粤穗南交运罚〔2019〕
NS20191125001号
4、粤穗南交运罚〔2019〕
NS20191125002号
5、粤穗南交运罚〔2019〕
NS20191125003号
6、粤穗南交运罚〔2019〕
NS20191224002号
7、粤穗南交运罚〔2019〕
NS20191227004号</v>
          </cell>
          <cell r="R82" t="str">
            <v>1、2019年5月15日
2、2019年5月23日
3、2019年12月9日
4、2019年12月9日
5、2019年12月9日
6、2020年1月17日
7、2020年1月17日</v>
          </cell>
          <cell r="S82" t="str">
            <v>不适用于听证程序</v>
          </cell>
        </row>
        <row r="83">
          <cell r="C83" t="str">
            <v>91440101MA5CNCGR82</v>
          </cell>
          <cell r="D83" t="str">
            <v>经营贡献奖</v>
          </cell>
        </row>
        <row r="83">
          <cell r="P83" t="str">
            <v>否</v>
          </cell>
        </row>
        <row r="84">
          <cell r="C84" t="str">
            <v>91440101MA59H6WL9A</v>
          </cell>
          <cell r="D84" t="str">
            <v>资金配套</v>
          </cell>
        </row>
        <row r="84">
          <cell r="P84" t="str">
            <v>否</v>
          </cell>
        </row>
        <row r="85">
          <cell r="C85" t="str">
            <v>91440101MA5CY9PU1E</v>
          </cell>
          <cell r="D85" t="str">
            <v>经营贡献奖</v>
          </cell>
        </row>
        <row r="85">
          <cell r="P85" t="str">
            <v>否</v>
          </cell>
        </row>
        <row r="86">
          <cell r="C86" t="str">
            <v>91440115562299980L</v>
          </cell>
          <cell r="D86" t="str">
            <v>资金配套</v>
          </cell>
        </row>
        <row r="86">
          <cell r="P86" t="str">
            <v>否</v>
          </cell>
        </row>
        <row r="87">
          <cell r="C87" t="str">
            <v>91440115618701589D</v>
          </cell>
          <cell r="D87" t="str">
            <v>资金配套</v>
          </cell>
        </row>
        <row r="87">
          <cell r="P87" t="str">
            <v>否</v>
          </cell>
        </row>
        <row r="88">
          <cell r="C88" t="str">
            <v>914401157661223869</v>
          </cell>
          <cell r="D88" t="str">
            <v>经营贡献奖</v>
          </cell>
        </row>
        <row r="88">
          <cell r="P88" t="str">
            <v>否</v>
          </cell>
        </row>
        <row r="89">
          <cell r="C89" t="str">
            <v>9144010178894150XP</v>
          </cell>
          <cell r="D89" t="str">
            <v>经营贡献奖</v>
          </cell>
        </row>
        <row r="89">
          <cell r="P89" t="str">
            <v>否</v>
          </cell>
        </row>
        <row r="90">
          <cell r="C90" t="str">
            <v>91440101618413376W</v>
          </cell>
          <cell r="D90" t="str">
            <v>经营贡献奖</v>
          </cell>
        </row>
        <row r="90">
          <cell r="P90" t="str">
            <v>否</v>
          </cell>
        </row>
        <row r="91">
          <cell r="C91" t="str">
            <v>914401137733132793</v>
          </cell>
          <cell r="D91" t="str">
            <v>技改后奖补
固定资产投资补助</v>
          </cell>
        </row>
        <row r="91">
          <cell r="L91" t="str">
            <v>静电粉末喷涂系统智能化技术改造项目</v>
          </cell>
        </row>
        <row r="91">
          <cell r="P91" t="str">
            <v>否</v>
          </cell>
        </row>
        <row r="92">
          <cell r="C92" t="str">
            <v>91440101771158973D</v>
          </cell>
          <cell r="D92" t="str">
            <v>产业联动发展奖</v>
          </cell>
        </row>
        <row r="92">
          <cell r="P92" t="str">
            <v>否</v>
          </cell>
        </row>
        <row r="93">
          <cell r="C93" t="str">
            <v>91440115MA59AKN77M</v>
          </cell>
          <cell r="D93" t="str">
            <v>资金配套</v>
          </cell>
        </row>
        <row r="93">
          <cell r="P93" t="str">
            <v>否</v>
          </cell>
        </row>
        <row r="94">
          <cell r="C94" t="str">
            <v>91440101MA59J7GY79</v>
          </cell>
          <cell r="D94" t="str">
            <v>资金配套</v>
          </cell>
        </row>
        <row r="94">
          <cell r="P94" t="str">
            <v>否</v>
          </cell>
        </row>
        <row r="95">
          <cell r="C95" t="str">
            <v>9144011561872051XC</v>
          </cell>
          <cell r="D95" t="str">
            <v>资金配套</v>
          </cell>
        </row>
        <row r="95">
          <cell r="P95" t="str">
            <v>否</v>
          </cell>
        </row>
        <row r="96">
          <cell r="C96" t="str">
            <v>914401157733298870</v>
          </cell>
          <cell r="D96" t="str">
            <v>资金配套</v>
          </cell>
        </row>
        <row r="96">
          <cell r="P96" t="str">
            <v>否</v>
          </cell>
        </row>
        <row r="97">
          <cell r="C97" t="str">
            <v>9144010131054314XU</v>
          </cell>
          <cell r="D97" t="str">
            <v>经营贡献奖</v>
          </cell>
        </row>
        <row r="97">
          <cell r="P97" t="str">
            <v>否</v>
          </cell>
        </row>
        <row r="98">
          <cell r="C98" t="str">
            <v>91440115618714902K</v>
          </cell>
          <cell r="D98" t="str">
            <v>经营贡献奖</v>
          </cell>
        </row>
        <row r="98">
          <cell r="P98" t="str">
            <v>否</v>
          </cell>
        </row>
        <row r="99">
          <cell r="C99" t="str">
            <v>91440115783761788Y</v>
          </cell>
          <cell r="D99" t="str">
            <v>技改后奖补</v>
          </cell>
        </row>
        <row r="99">
          <cell r="L99" t="str">
            <v>集装箱装配工艺技术改造项目</v>
          </cell>
        </row>
        <row r="99">
          <cell r="P99" t="str">
            <v>否</v>
          </cell>
        </row>
        <row r="100">
          <cell r="C100" t="str">
            <v>91440101771190244T</v>
          </cell>
          <cell r="D100" t="str">
            <v>固定资产投资补助
技改后奖补
经营贡献奖</v>
          </cell>
        </row>
        <row r="100">
          <cell r="L100" t="str">
            <v>汽车车顶纵梁及支架生产线的技术改造项目</v>
          </cell>
        </row>
        <row r="100">
          <cell r="P100" t="str">
            <v>否</v>
          </cell>
        </row>
        <row r="101">
          <cell r="C101" t="str">
            <v>91440115679718237X</v>
          </cell>
          <cell r="D101" t="str">
            <v>固定资产投资补助
技改后奖补</v>
          </cell>
        </row>
        <row r="101">
          <cell r="L101" t="str">
            <v>新型高精渔轮生产线技术改造项目</v>
          </cell>
        </row>
        <row r="101">
          <cell r="P101" t="str">
            <v>否</v>
          </cell>
        </row>
        <row r="102">
          <cell r="C102" t="str">
            <v>91440115618788688G</v>
          </cell>
          <cell r="D102" t="str">
            <v>固定资产投资补助
经营贡献奖</v>
          </cell>
        </row>
        <row r="102">
          <cell r="L102" t="str">
            <v>中高档针织印染布及纱线</v>
          </cell>
        </row>
        <row r="102">
          <cell r="P102" t="str">
            <v>否</v>
          </cell>
        </row>
        <row r="103">
          <cell r="C103" t="str">
            <v>91440101576010885U</v>
          </cell>
          <cell r="D103" t="str">
            <v>资金配套</v>
          </cell>
        </row>
        <row r="103">
          <cell r="P103" t="str">
            <v>否</v>
          </cell>
        </row>
        <row r="104">
          <cell r="C104" t="str">
            <v>91440115669982835P</v>
          </cell>
          <cell r="D104" t="str">
            <v>固定资产投资补助</v>
          </cell>
        </row>
        <row r="104">
          <cell r="L104" t="str">
            <v>新型?802.11 a/b/g/n/ac标准的WiFi模组电子元器件生产测试设备提质降耗改造升级的技术改造项目</v>
          </cell>
        </row>
        <row r="104">
          <cell r="P104" t="str">
            <v>否</v>
          </cell>
        </row>
        <row r="105">
          <cell r="C105" t="str">
            <v>91440115562252963A</v>
          </cell>
          <cell r="D105" t="str">
            <v>资金配套</v>
          </cell>
        </row>
        <row r="105">
          <cell r="P105" t="str">
            <v>否</v>
          </cell>
        </row>
        <row r="106">
          <cell r="C106" t="str">
            <v>91440115775695346R</v>
          </cell>
          <cell r="D106" t="str">
            <v>资金配套</v>
          </cell>
        </row>
        <row r="106">
          <cell r="P106" t="str">
            <v>否</v>
          </cell>
        </row>
        <row r="107">
          <cell r="C107" t="str">
            <v>91440115058906876H</v>
          </cell>
          <cell r="D107" t="str">
            <v>经营贡献奖</v>
          </cell>
        </row>
        <row r="107">
          <cell r="P107" t="str">
            <v>否</v>
          </cell>
        </row>
        <row r="108">
          <cell r="C108" t="str">
            <v>91440115748033793C</v>
          </cell>
          <cell r="D108" t="str">
            <v>经营贡献奖</v>
          </cell>
        </row>
        <row r="108">
          <cell r="P108" t="str">
            <v>否</v>
          </cell>
        </row>
        <row r="109">
          <cell r="C109" t="str">
            <v>9144010155444421XT</v>
          </cell>
          <cell r="D109" t="str">
            <v>经营贡献奖</v>
          </cell>
        </row>
        <row r="109">
          <cell r="P109" t="str">
            <v>否</v>
          </cell>
        </row>
        <row r="110">
          <cell r="C110" t="str">
            <v>91440115764011658F</v>
          </cell>
          <cell r="D110" t="str">
            <v>经营贡献奖</v>
          </cell>
        </row>
        <row r="110">
          <cell r="P110" t="str">
            <v>否</v>
          </cell>
        </row>
        <row r="111">
          <cell r="C111" t="str">
            <v>91440115781228314Y</v>
          </cell>
          <cell r="D111" t="str">
            <v>经营贡献奖</v>
          </cell>
        </row>
        <row r="111">
          <cell r="P111" t="str">
            <v>否</v>
          </cell>
        </row>
        <row r="112">
          <cell r="C112" t="str">
            <v>914401150681975405</v>
          </cell>
          <cell r="D112" t="str">
            <v>经营贡献奖</v>
          </cell>
        </row>
        <row r="112">
          <cell r="P112" t="str">
            <v>否</v>
          </cell>
        </row>
        <row r="113">
          <cell r="C113" t="str">
            <v>91440115581853609A</v>
          </cell>
          <cell r="D113" t="str">
            <v>经营贡献奖</v>
          </cell>
        </row>
        <row r="113">
          <cell r="P113" t="str">
            <v>否</v>
          </cell>
        </row>
        <row r="114">
          <cell r="C114" t="str">
            <v>91440115618705723W</v>
          </cell>
          <cell r="D114" t="str">
            <v>经营贡献奖</v>
          </cell>
        </row>
        <row r="114">
          <cell r="P114" t="str">
            <v>否</v>
          </cell>
        </row>
        <row r="115">
          <cell r="C115" t="str">
            <v>9144011561870574XF</v>
          </cell>
          <cell r="D115" t="str">
            <v>经营贡献奖</v>
          </cell>
        </row>
        <row r="115">
          <cell r="P115" t="str">
            <v>否</v>
          </cell>
        </row>
        <row r="116">
          <cell r="C116" t="str">
            <v>9144011561870654XB</v>
          </cell>
          <cell r="D116" t="str">
            <v>经营贡献奖</v>
          </cell>
        </row>
        <row r="116">
          <cell r="P116" t="str">
            <v>否</v>
          </cell>
        </row>
        <row r="117">
          <cell r="C117" t="str">
            <v>91440115741867912R</v>
          </cell>
          <cell r="D117" t="str">
            <v>经营贡献奖</v>
          </cell>
        </row>
        <row r="117">
          <cell r="P117" t="str">
            <v>否</v>
          </cell>
        </row>
        <row r="118">
          <cell r="C118" t="str">
            <v>91440115759428926Q</v>
          </cell>
          <cell r="D118" t="str">
            <v>经营贡献奖</v>
          </cell>
        </row>
        <row r="118">
          <cell r="P118" t="str">
            <v>否</v>
          </cell>
        </row>
        <row r="119">
          <cell r="C119" t="str">
            <v>9144011558951605XU</v>
          </cell>
          <cell r="D119" t="str">
            <v>经营贡献奖</v>
          </cell>
        </row>
        <row r="119">
          <cell r="P119" t="str">
            <v>否</v>
          </cell>
        </row>
        <row r="120">
          <cell r="C120" t="str">
            <v>91440101753480168U</v>
          </cell>
          <cell r="D120" t="str">
            <v>经营贡献奖
资金配套</v>
          </cell>
        </row>
        <row r="120">
          <cell r="P120" t="str">
            <v>否</v>
          </cell>
        </row>
        <row r="121">
          <cell r="C121" t="str">
            <v>91440115769527397E</v>
          </cell>
          <cell r="D121" t="str">
            <v>经营贡献奖</v>
          </cell>
        </row>
        <row r="121">
          <cell r="P121" t="str">
            <v>否</v>
          </cell>
        </row>
        <row r="122">
          <cell r="C122" t="str">
            <v>914401157860954266</v>
          </cell>
          <cell r="D122" t="str">
            <v>经营贡献奖</v>
          </cell>
        </row>
        <row r="122">
          <cell r="P122" t="str">
            <v>是</v>
          </cell>
          <cell r="Q122" t="str">
            <v>1、粤穗南交运罚〔2019〕
NS20190314006号
2、粤穗南交运罚〔2019〕
NS20190314007号
3、粤穗南交运罚〔2019〕
NS20190625003号
4、粤穗南交运罚〔2019〕
NS20191202006号</v>
          </cell>
          <cell r="R122" t="str">
            <v>1、2019年5月15日
2、2019年5月15日
3、2019年8月28日
4、2019年12月26日</v>
          </cell>
          <cell r="S122" t="str">
            <v>不适用于听证程序</v>
          </cell>
        </row>
        <row r="123">
          <cell r="C123" t="str">
            <v>914401155622728256</v>
          </cell>
          <cell r="D123" t="str">
            <v>经营贡献奖
资金配套</v>
          </cell>
        </row>
        <row r="123">
          <cell r="P123" t="str">
            <v>否</v>
          </cell>
        </row>
        <row r="124">
          <cell r="C124" t="str">
            <v>914401156640110872</v>
          </cell>
          <cell r="D124" t="str">
            <v>经营贡献奖</v>
          </cell>
        </row>
        <row r="124">
          <cell r="P124" t="str">
            <v>否</v>
          </cell>
        </row>
        <row r="125">
          <cell r="C125" t="str">
            <v>914401156681433861</v>
          </cell>
          <cell r="D125" t="str">
            <v>经营贡献奖</v>
          </cell>
        </row>
        <row r="125">
          <cell r="P125" t="str">
            <v>否</v>
          </cell>
        </row>
        <row r="126">
          <cell r="C126" t="str">
            <v>91440115691505189K</v>
          </cell>
          <cell r="D126" t="str">
            <v>经营贡献奖</v>
          </cell>
        </row>
        <row r="126">
          <cell r="P126" t="str">
            <v>否</v>
          </cell>
        </row>
        <row r="127">
          <cell r="C127" t="str">
            <v>91440115767697499N</v>
          </cell>
          <cell r="D127" t="str">
            <v>经营贡献奖</v>
          </cell>
        </row>
        <row r="127">
          <cell r="P127" t="str">
            <v>否</v>
          </cell>
        </row>
        <row r="128">
          <cell r="C128" t="str">
            <v>91440115771174279A</v>
          </cell>
          <cell r="D128" t="str">
            <v>经营贡献奖</v>
          </cell>
        </row>
        <row r="128">
          <cell r="P128" t="str">
            <v>否</v>
          </cell>
        </row>
        <row r="129">
          <cell r="C129" t="str">
            <v>91440115773342088J</v>
          </cell>
          <cell r="D129" t="str">
            <v>经营贡献奖</v>
          </cell>
        </row>
        <row r="129">
          <cell r="P129" t="str">
            <v>否</v>
          </cell>
        </row>
        <row r="130">
          <cell r="C130" t="str">
            <v>914401150506348295</v>
          </cell>
          <cell r="D130" t="str">
            <v>经营贡献奖</v>
          </cell>
        </row>
        <row r="130">
          <cell r="P130" t="str">
            <v>否</v>
          </cell>
        </row>
        <row r="131">
          <cell r="C131" t="str">
            <v>91440115725642756T</v>
          </cell>
          <cell r="D131" t="str">
            <v>经营贡献奖</v>
          </cell>
        </row>
        <row r="131">
          <cell r="P131" t="str">
            <v>否</v>
          </cell>
        </row>
        <row r="132">
          <cell r="C132" t="str">
            <v>914401156187089834</v>
          </cell>
          <cell r="D132" t="str">
            <v>经营贡献奖</v>
          </cell>
        </row>
        <row r="132">
          <cell r="P132" t="str">
            <v>否</v>
          </cell>
        </row>
        <row r="133">
          <cell r="C133" t="str">
            <v>914401013044991380</v>
          </cell>
          <cell r="D133" t="str">
            <v>经营贡献奖
资金配套</v>
          </cell>
        </row>
        <row r="133">
          <cell r="P133" t="str">
            <v>否</v>
          </cell>
        </row>
        <row r="134">
          <cell r="C134" t="str">
            <v>91440115340102222T</v>
          </cell>
          <cell r="D134" t="str">
            <v>经营贡献奖</v>
          </cell>
        </row>
        <row r="134">
          <cell r="P134" t="str">
            <v>否</v>
          </cell>
        </row>
        <row r="135">
          <cell r="C135" t="str">
            <v>914401155566976327</v>
          </cell>
          <cell r="D135" t="str">
            <v>经营贡献奖</v>
          </cell>
        </row>
        <row r="135">
          <cell r="P135" t="str">
            <v>是</v>
          </cell>
          <cell r="Q135" t="str">
            <v>1、粤穗南交运罚〔2019〕
NS20190125001号
2、粤穗南交运罚〔2019〕
NS20190228005号
3、粤穗南交运罚〔2019〕
NS20190228006号
4、粤穗南交运罚〔2019〕
NS20190314005号
5、粤穗南交运罚〔2019〕
NS20190328003号
6、粤穗南交运罚〔2019〕
NS20190425001号
7、粤穗南交运罚〔2019〕
NS20190425002号</v>
          </cell>
          <cell r="R135" t="str">
            <v>1、2019年3月18日
2、2019年5月10日
3、2019年5月10日
4、2019年5月10日
5、2019年5月10日
6、2019年5月10日
7、2019年5月10日</v>
          </cell>
          <cell r="S135" t="str">
            <v>不适用于听证程序</v>
          </cell>
        </row>
        <row r="136">
          <cell r="C136" t="str">
            <v>91440115581877555R</v>
          </cell>
          <cell r="D136" t="str">
            <v>经营贡献奖</v>
          </cell>
        </row>
        <row r="136">
          <cell r="P136" t="str">
            <v>是</v>
          </cell>
          <cell r="Q136" t="str">
            <v>1、粤穗南交运罚〔2019〕
NS20190401004号
2、粤穗南交运罚〔2019〕
NS20190425007号
3、粤穗南交运罚〔2019〕
NS20191227003号</v>
          </cell>
          <cell r="R136" t="str">
            <v>1、2019年4月29日
2、2019年5月15日
3、2020年1月15日</v>
          </cell>
          <cell r="S136" t="str">
            <v>不适用于听证程序</v>
          </cell>
        </row>
        <row r="137">
          <cell r="C137" t="str">
            <v>91440101671816449R</v>
          </cell>
          <cell r="D137" t="str">
            <v>经营贡献奖</v>
          </cell>
        </row>
        <row r="137">
          <cell r="P137" t="str">
            <v>否</v>
          </cell>
        </row>
        <row r="138">
          <cell r="C138" t="str">
            <v>91440115741851670M</v>
          </cell>
          <cell r="D138" t="str">
            <v>经营贡献奖</v>
          </cell>
        </row>
        <row r="138">
          <cell r="P138" t="str">
            <v>否</v>
          </cell>
        </row>
        <row r="139">
          <cell r="C139" t="str">
            <v>914401010882189869</v>
          </cell>
          <cell r="D139" t="str">
            <v>经营贡献奖</v>
          </cell>
        </row>
        <row r="139">
          <cell r="P139" t="str">
            <v>否</v>
          </cell>
        </row>
        <row r="140">
          <cell r="C140" t="str">
            <v>91440115563988921T</v>
          </cell>
          <cell r="D140" t="str">
            <v>经营贡献奖</v>
          </cell>
        </row>
        <row r="140">
          <cell r="P140" t="str">
            <v>否</v>
          </cell>
        </row>
        <row r="141">
          <cell r="C141" t="str">
            <v>914401155876129965</v>
          </cell>
          <cell r="D141" t="str">
            <v>经营贡献奖</v>
          </cell>
        </row>
        <row r="141">
          <cell r="P141" t="str">
            <v>否</v>
          </cell>
        </row>
        <row r="142">
          <cell r="C142" t="str">
            <v>91440115764014795M</v>
          </cell>
          <cell r="D142" t="str">
            <v>经营贡献奖</v>
          </cell>
        </row>
        <row r="142">
          <cell r="P142" t="str">
            <v>是</v>
          </cell>
          <cell r="Q142" t="str">
            <v>1、粤穗南交运罚〔2019〕
NS20191111002号
2、粤穗南交运罚〔2019〕
NS20191227005号</v>
          </cell>
          <cell r="R142" t="str">
            <v>1、2019年12月10日
2、2020年3月2日</v>
          </cell>
          <cell r="S142" t="str">
            <v>不适用于听证程序</v>
          </cell>
        </row>
        <row r="143">
          <cell r="C143" t="str">
            <v>914401017676582381</v>
          </cell>
          <cell r="D143" t="str">
            <v>经营贡献奖</v>
          </cell>
        </row>
        <row r="143">
          <cell r="P143" t="str">
            <v>否</v>
          </cell>
        </row>
        <row r="144">
          <cell r="C144" t="str">
            <v>91440101MA59E70L1J</v>
          </cell>
          <cell r="D144" t="str">
            <v>经营贡献奖</v>
          </cell>
        </row>
        <row r="144">
          <cell r="P144" t="str">
            <v>否</v>
          </cell>
        </row>
        <row r="145">
          <cell r="C145" t="str">
            <v>9144011556599230X6</v>
          </cell>
          <cell r="D145" t="str">
            <v>经营贡献奖</v>
          </cell>
        </row>
        <row r="145">
          <cell r="P145" t="str">
            <v>是</v>
          </cell>
          <cell r="Q145" t="str">
            <v>1、粤穗南交运罚〔2019〕
NS20190312006号
2、粤穗南交运罚〔2019〕
NS20190327001号
3、粤穗南交运罚〔2019〕
NS20190327002号</v>
          </cell>
          <cell r="R145" t="str">
            <v>1、2019年4月12日
2、2019年4月12日
3、2019年4月12日</v>
          </cell>
          <cell r="S145" t="str">
            <v>不适用于听证程序</v>
          </cell>
        </row>
        <row r="146">
          <cell r="C146" t="str">
            <v>91440101589505369P</v>
          </cell>
          <cell r="D146" t="str">
            <v>经营贡献奖
资金配套</v>
          </cell>
        </row>
        <row r="146">
          <cell r="P146" t="str">
            <v>否</v>
          </cell>
        </row>
        <row r="147">
          <cell r="C147" t="str">
            <v>91440101739854178X</v>
          </cell>
          <cell r="D147" t="str">
            <v>经营贡献奖</v>
          </cell>
        </row>
        <row r="147">
          <cell r="P147" t="str">
            <v>是</v>
          </cell>
          <cell r="Q147" t="str">
            <v>1、粤穗南交运罚〔2019〕
NS20190515001号
2、粤穗南交运罚〔2019〕
NS20191106004号</v>
          </cell>
          <cell r="R147" t="str">
            <v>1、2019年6月24日
2、2019年12月17日</v>
          </cell>
          <cell r="S147" t="str">
            <v>不适用于听证程序</v>
          </cell>
        </row>
        <row r="148">
          <cell r="C148" t="str">
            <v>91440101MA5AN3Y058</v>
          </cell>
          <cell r="D148" t="str">
            <v>经营贡献奖</v>
          </cell>
        </row>
        <row r="148">
          <cell r="P148" t="str">
            <v>否</v>
          </cell>
        </row>
        <row r="149">
          <cell r="C149" t="str">
            <v>91440101691519046U</v>
          </cell>
          <cell r="D149" t="str">
            <v>经营贡献奖</v>
          </cell>
        </row>
        <row r="149">
          <cell r="P149" t="str">
            <v>否</v>
          </cell>
        </row>
        <row r="150">
          <cell r="C150" t="str">
            <v>91440101MA59FHFF0F</v>
          </cell>
          <cell r="D150" t="str">
            <v>经营贡献奖</v>
          </cell>
        </row>
        <row r="150">
          <cell r="P150" t="str">
            <v>否</v>
          </cell>
        </row>
        <row r="151">
          <cell r="C151" t="str">
            <v>91440101MA5ALLHR6N</v>
          </cell>
          <cell r="D151" t="str">
            <v>资金配套</v>
          </cell>
        </row>
        <row r="151">
          <cell r="P151" t="str">
            <v>否</v>
          </cell>
        </row>
        <row r="152">
          <cell r="C152" t="str">
            <v>91440115788910359E</v>
          </cell>
          <cell r="D152" t="str">
            <v>资金配套</v>
          </cell>
        </row>
        <row r="152">
          <cell r="P152" t="str">
            <v>否</v>
          </cell>
        </row>
        <row r="153">
          <cell r="C153" t="str">
            <v>91440101775661349M</v>
          </cell>
          <cell r="D153" t="str">
            <v>资金配套</v>
          </cell>
        </row>
        <row r="153">
          <cell r="P153" t="str">
            <v>否</v>
          </cell>
        </row>
        <row r="154">
          <cell r="C154" t="str">
            <v>914401157973799853</v>
          </cell>
          <cell r="D154" t="str">
            <v>资金配套</v>
          </cell>
        </row>
        <row r="154">
          <cell r="P154" t="str">
            <v>否</v>
          </cell>
        </row>
        <row r="155">
          <cell r="C155" t="str">
            <v>91440115MA59CEH145</v>
          </cell>
          <cell r="D155" t="str">
            <v>资金配套</v>
          </cell>
        </row>
        <row r="155">
          <cell r="P155" t="str">
            <v>否</v>
          </cell>
        </row>
        <row r="156">
          <cell r="C156" t="str">
            <v>914401156813073305</v>
          </cell>
          <cell r="D156" t="str">
            <v>资金配套</v>
          </cell>
        </row>
        <row r="156">
          <cell r="P156" t="str">
            <v>否</v>
          </cell>
        </row>
        <row r="157">
          <cell r="C157" t="str">
            <v>914401013044253072</v>
          </cell>
          <cell r="D157" t="str">
            <v>资金配套</v>
          </cell>
        </row>
        <row r="157">
          <cell r="P157" t="str">
            <v>否</v>
          </cell>
        </row>
        <row r="158">
          <cell r="C158" t="str">
            <v>914401016852025874</v>
          </cell>
          <cell r="D158" t="str">
            <v>资金配套</v>
          </cell>
        </row>
        <row r="158">
          <cell r="P158" t="str">
            <v>否</v>
          </cell>
        </row>
        <row r="159">
          <cell r="C159" t="str">
            <v>91440115773336542D</v>
          </cell>
          <cell r="D159" t="str">
            <v>资金配套</v>
          </cell>
        </row>
        <row r="159">
          <cell r="P159" t="str">
            <v>否</v>
          </cell>
        </row>
        <row r="160">
          <cell r="C160" t="str">
            <v>91440115761949640B</v>
          </cell>
          <cell r="D160" t="str">
            <v>资金配套</v>
          </cell>
        </row>
        <row r="160">
          <cell r="P160" t="str">
            <v>否</v>
          </cell>
        </row>
        <row r="161">
          <cell r="C161" t="str">
            <v>91440101MA59EQ01XG</v>
          </cell>
          <cell r="D161" t="str">
            <v>资金配套</v>
          </cell>
        </row>
        <row r="161">
          <cell r="P161" t="str">
            <v>否</v>
          </cell>
        </row>
        <row r="162">
          <cell r="C162" t="str">
            <v>91440115691546044G</v>
          </cell>
          <cell r="D162" t="str">
            <v>资金配套</v>
          </cell>
        </row>
        <row r="162">
          <cell r="P162" t="str">
            <v>否</v>
          </cell>
        </row>
        <row r="163">
          <cell r="C163" t="str">
            <v>914401153314588922</v>
          </cell>
          <cell r="D163" t="str">
            <v>资金配套</v>
          </cell>
        </row>
        <row r="163">
          <cell r="P163" t="str">
            <v>否</v>
          </cell>
        </row>
        <row r="164">
          <cell r="C164" t="str">
            <v>91440115579963390G</v>
          </cell>
          <cell r="D164" t="str">
            <v>资金配套</v>
          </cell>
        </row>
        <row r="164">
          <cell r="P164" t="str">
            <v>否</v>
          </cell>
        </row>
        <row r="165">
          <cell r="C165" t="str">
            <v>91440101MA59G2JM8T</v>
          </cell>
          <cell r="D165" t="str">
            <v>资金配套</v>
          </cell>
        </row>
        <row r="165">
          <cell r="P165" t="str">
            <v>否</v>
          </cell>
        </row>
        <row r="166">
          <cell r="C166" t="str">
            <v>914401150721475383</v>
          </cell>
          <cell r="D166" t="str">
            <v>资金配套</v>
          </cell>
        </row>
        <row r="166">
          <cell r="P166" t="str">
            <v>否</v>
          </cell>
        </row>
        <row r="167">
          <cell r="C167" t="str">
            <v>91440101562267081M</v>
          </cell>
          <cell r="D167" t="str">
            <v>资金配套</v>
          </cell>
        </row>
        <row r="167">
          <cell r="P167" t="str">
            <v>否</v>
          </cell>
        </row>
        <row r="168">
          <cell r="C168" t="str">
            <v>914401017860579219</v>
          </cell>
          <cell r="D168" t="str">
            <v>资金配套</v>
          </cell>
        </row>
        <row r="168">
          <cell r="P168" t="str">
            <v>否</v>
          </cell>
        </row>
        <row r="169">
          <cell r="C169" t="str">
            <v>91440115797386640G</v>
          </cell>
          <cell r="D169" t="str">
            <v>资金配套</v>
          </cell>
        </row>
        <row r="169">
          <cell r="P169" t="str">
            <v>否</v>
          </cell>
        </row>
        <row r="170">
          <cell r="C170" t="str">
            <v>914401017459968504</v>
          </cell>
          <cell r="D170" t="str">
            <v>资金配套</v>
          </cell>
        </row>
        <row r="170">
          <cell r="P170" t="str">
            <v>否</v>
          </cell>
        </row>
        <row r="171">
          <cell r="C171" t="str">
            <v>9144011555442020XN</v>
          </cell>
          <cell r="D171" t="str">
            <v>资金配套</v>
          </cell>
        </row>
        <row r="171">
          <cell r="P171" t="str">
            <v>否</v>
          </cell>
        </row>
        <row r="172">
          <cell r="C172" t="str">
            <v>91440115560209195M</v>
          </cell>
          <cell r="D172" t="str">
            <v>资金配套</v>
          </cell>
        </row>
        <row r="172">
          <cell r="P172" t="str">
            <v>否</v>
          </cell>
        </row>
        <row r="173">
          <cell r="C173" t="str">
            <v>91440101593711499D</v>
          </cell>
          <cell r="D173" t="str">
            <v>资金配套</v>
          </cell>
        </row>
        <row r="173">
          <cell r="P173" t="str">
            <v>否</v>
          </cell>
        </row>
        <row r="174">
          <cell r="C174" t="str">
            <v>914401015602175822</v>
          </cell>
          <cell r="D174" t="str">
            <v>资金配套</v>
          </cell>
        </row>
        <row r="174">
          <cell r="P174" t="str">
            <v>否</v>
          </cell>
        </row>
        <row r="175">
          <cell r="C175" t="str">
            <v>9144011532109452X3</v>
          </cell>
          <cell r="D175" t="str">
            <v>资金配套</v>
          </cell>
        </row>
        <row r="175">
          <cell r="P175" t="str">
            <v>否</v>
          </cell>
        </row>
        <row r="176">
          <cell r="C176" t="str">
            <v>91440115769503053G</v>
          </cell>
          <cell r="D176" t="str">
            <v>资金配套</v>
          </cell>
        </row>
        <row r="176">
          <cell r="P176" t="str">
            <v>否</v>
          </cell>
        </row>
        <row r="177">
          <cell r="C177" t="str">
            <v>91440101677780715Q</v>
          </cell>
          <cell r="D177" t="str">
            <v>资金配套</v>
          </cell>
        </row>
        <row r="177">
          <cell r="P177" t="str">
            <v>否</v>
          </cell>
        </row>
        <row r="178">
          <cell r="C178" t="str">
            <v>914401015799958780</v>
          </cell>
          <cell r="D178" t="str">
            <v>资金配套</v>
          </cell>
        </row>
        <row r="178">
          <cell r="P178" t="str">
            <v>否</v>
          </cell>
        </row>
        <row r="179">
          <cell r="C179" t="str">
            <v>91440101088111054P</v>
          </cell>
          <cell r="D179" t="str">
            <v>资金配套</v>
          </cell>
        </row>
        <row r="179">
          <cell r="P179" t="str">
            <v>否</v>
          </cell>
        </row>
        <row r="180">
          <cell r="C180" t="str">
            <v>91440101MA5ALPGN8R</v>
          </cell>
          <cell r="D180" t="str">
            <v>资金配套</v>
          </cell>
        </row>
        <row r="180">
          <cell r="P180" t="str">
            <v>否</v>
          </cell>
        </row>
        <row r="181">
          <cell r="C181" t="str">
            <v>914401017594250129</v>
          </cell>
          <cell r="D181" t="str">
            <v>资金配套</v>
          </cell>
        </row>
        <row r="181">
          <cell r="P181" t="str">
            <v>否</v>
          </cell>
        </row>
        <row r="182">
          <cell r="C182" t="str">
            <v>91440115569770122Y</v>
          </cell>
          <cell r="D182" t="str">
            <v>资金配套</v>
          </cell>
        </row>
        <row r="182">
          <cell r="P182" t="str">
            <v>否</v>
          </cell>
        </row>
        <row r="183">
          <cell r="C183" t="str">
            <v>9144011557216043X4</v>
          </cell>
          <cell r="D183" t="str">
            <v>资金配套</v>
          </cell>
        </row>
        <row r="183">
          <cell r="P183" t="str">
            <v>否</v>
          </cell>
        </row>
        <row r="184">
          <cell r="C184" t="str">
            <v>91440101MA59CPPB7J</v>
          </cell>
          <cell r="D184" t="str">
            <v>资金配套</v>
          </cell>
        </row>
        <row r="184">
          <cell r="P184" t="str">
            <v>否</v>
          </cell>
        </row>
        <row r="185">
          <cell r="C185" t="str">
            <v>914401157711874916</v>
          </cell>
          <cell r="D185" t="str">
            <v>资金配套</v>
          </cell>
        </row>
        <row r="185">
          <cell r="P185" t="str">
            <v>否</v>
          </cell>
        </row>
        <row r="186">
          <cell r="C186" t="str">
            <v>91440101MA59ENA909</v>
          </cell>
          <cell r="D186" t="str">
            <v>资金配套</v>
          </cell>
        </row>
        <row r="186">
          <cell r="P186" t="str">
            <v>否</v>
          </cell>
        </row>
        <row r="187">
          <cell r="C187" t="str">
            <v>91440101618705985B</v>
          </cell>
          <cell r="D187" t="str">
            <v>技改后奖补</v>
          </cell>
        </row>
        <row r="187">
          <cell r="L187" t="str">
            <v>配电网智能电缆技术改造项目（一期）</v>
          </cell>
        </row>
        <row r="187">
          <cell r="P187" t="str">
            <v>否</v>
          </cell>
        </row>
        <row r="188">
          <cell r="C188" t="str">
            <v>914401157371936603</v>
          </cell>
          <cell r="D188" t="str">
            <v>技改后奖补</v>
          </cell>
        </row>
        <row r="188">
          <cell r="L188" t="str">
            <v>生产车间及产线扩建升级技术改造项目</v>
          </cell>
        </row>
        <row r="188">
          <cell r="P188" t="str">
            <v>否</v>
          </cell>
        </row>
        <row r="189">
          <cell r="C189" t="str">
            <v>914401017555881648</v>
          </cell>
        </row>
        <row r="189">
          <cell r="P189" t="str">
            <v>否</v>
          </cell>
        </row>
        <row r="190">
          <cell r="C190" t="str">
            <v>9144010177116998XX</v>
          </cell>
        </row>
        <row r="190">
          <cell r="P190" t="str">
            <v>否</v>
          </cell>
        </row>
        <row r="191">
          <cell r="C191" t="str">
            <v>91440115764038498A</v>
          </cell>
        </row>
        <row r="191">
          <cell r="P191" t="str">
            <v>否</v>
          </cell>
        </row>
      </sheetData>
      <sheetData sheetId="7">
        <row r="3">
          <cell r="C3" t="str">
            <v>统一社会信用代码</v>
          </cell>
          <cell r="D3" t="str">
            <v>申请政策事项</v>
          </cell>
          <cell r="E3" t="str">
            <v>2019年1月1日至2019年12月31日是否存在违法违规情况
（以行政处罚书时间为准，请执法部门填写）</v>
          </cell>
        </row>
        <row r="4">
          <cell r="E4" t="str">
            <v>是否存在违法违规情况</v>
          </cell>
          <cell r="F4" t="str">
            <v>行政处罚书文号</v>
          </cell>
          <cell r="G4" t="str">
            <v>行政处罚书时间
（X年X月X日）</v>
          </cell>
          <cell r="H4" t="str">
            <v>违法违规基本情况（违法内容、处罚金额、是否适用于听证程序等信息）</v>
          </cell>
          <cell r="I4" t="str">
            <v>是否推荐该企业申报相关奖励</v>
          </cell>
          <cell r="J4" t="str">
            <v>理由</v>
          </cell>
        </row>
        <row r="5">
          <cell r="C5" t="str">
            <v>91440115724837658N</v>
          </cell>
          <cell r="D5" t="str">
            <v>技改后奖补
固定资产投资补助</v>
          </cell>
          <cell r="E5" t="str">
            <v>否</v>
          </cell>
        </row>
        <row r="6">
          <cell r="C6" t="str">
            <v>91440101767657219T</v>
          </cell>
          <cell r="D6" t="str">
            <v>经营贡献奖
固定资产投资补助
技改后奖补</v>
          </cell>
          <cell r="E6" t="str">
            <v>否</v>
          </cell>
        </row>
        <row r="7">
          <cell r="C7" t="str">
            <v>91440115618700084A</v>
          </cell>
          <cell r="D7" t="str">
            <v>技改后奖补
经营贡献奖
高管人才奖</v>
          </cell>
          <cell r="E7" t="str">
            <v>否</v>
          </cell>
        </row>
        <row r="8">
          <cell r="C8" t="str">
            <v>91440115708216261R</v>
          </cell>
          <cell r="D8" t="str">
            <v>资金配套
技改后奖补</v>
          </cell>
          <cell r="E8" t="str">
            <v>否</v>
          </cell>
        </row>
        <row r="9">
          <cell r="C9" t="str">
            <v>91440115766109894K</v>
          </cell>
          <cell r="D9" t="str">
            <v>技改后奖补</v>
          </cell>
          <cell r="E9" t="str">
            <v>否</v>
          </cell>
        </row>
        <row r="10">
          <cell r="C10" t="str">
            <v>91440101761942502U</v>
          </cell>
          <cell r="D10" t="str">
            <v>资金配套
技改后奖补</v>
          </cell>
          <cell r="E10" t="str">
            <v>是</v>
          </cell>
          <cell r="F10" t="str">
            <v>（穗南）应急罚〔2019〕F018 号</v>
          </cell>
          <cell r="G10">
            <v>43577</v>
          </cell>
          <cell r="H10" t="str">
            <v>电装（广州南沙）有限公司未在有限空间作业场所设置明显的安全警示标志案，处罚金额1万元，不适用于听证程序。</v>
          </cell>
        </row>
        <row r="11">
          <cell r="C11" t="str">
            <v>91440101753473857D</v>
          </cell>
          <cell r="D11" t="str">
            <v>资金配套
经营贡献奖</v>
          </cell>
          <cell r="E11" t="str">
            <v>否</v>
          </cell>
        </row>
        <row r="12">
          <cell r="C12" t="str">
            <v>9144011561870152X5</v>
          </cell>
          <cell r="D12" t="str">
            <v>资金配套
技改后奖补
固定资产投资补助
经营贡献奖</v>
          </cell>
          <cell r="E12" t="str">
            <v>是</v>
          </cell>
          <cell r="F12" t="str">
            <v>（穗南）应急罚〔2019〕L026号，           （穗南）应急罚〔2019〕F041 号</v>
          </cell>
          <cell r="G12" t="str">
            <v>2019年8月23日；    2019年10月9日</v>
          </cell>
          <cell r="H12" t="str">
            <v>番禺得意精密电子工业有限公司使用伪造的特种作业操作证案，处罚金额1.25万元，不适用于听证程序；                          番禺得意精密电子工业有限公司未采取可靠的安全措施储存危险物品案，处罚金额1.5万元，不适用于听证程序。</v>
          </cell>
        </row>
        <row r="13">
          <cell r="C13" t="str">
            <v>91440115766116453P</v>
          </cell>
          <cell r="D13" t="str">
            <v>资金配套
技改后奖补</v>
          </cell>
          <cell r="E13" t="str">
            <v>否</v>
          </cell>
        </row>
        <row r="14">
          <cell r="C14" t="str">
            <v>914401017889253316</v>
          </cell>
          <cell r="D14" t="str">
            <v>资金配套</v>
          </cell>
          <cell r="E14" t="str">
            <v>否</v>
          </cell>
        </row>
        <row r="15">
          <cell r="C15" t="str">
            <v>9144011530466667X3</v>
          </cell>
          <cell r="D15" t="str">
            <v>资金配套</v>
          </cell>
          <cell r="E15" t="str">
            <v>否</v>
          </cell>
        </row>
        <row r="16">
          <cell r="C16" t="str">
            <v>91440101MA59C8YX8K</v>
          </cell>
          <cell r="D16" t="str">
            <v>资金配套</v>
          </cell>
          <cell r="E16" t="str">
            <v>否</v>
          </cell>
        </row>
        <row r="17">
          <cell r="C17" t="str">
            <v>91440115MA59DLBU8D</v>
          </cell>
          <cell r="D17" t="str">
            <v>资金配套</v>
          </cell>
          <cell r="E17" t="str">
            <v>否</v>
          </cell>
        </row>
        <row r="18">
          <cell r="C18" t="str">
            <v>91440101327535736R</v>
          </cell>
          <cell r="D18" t="str">
            <v>资金配套</v>
          </cell>
          <cell r="E18" t="str">
            <v>否</v>
          </cell>
        </row>
        <row r="19">
          <cell r="C19" t="str">
            <v>91440000617414043W</v>
          </cell>
          <cell r="D19" t="str">
            <v>经营贡献奖</v>
          </cell>
          <cell r="E19" t="str">
            <v>否</v>
          </cell>
        </row>
        <row r="20">
          <cell r="C20" t="str">
            <v>91440101725031162M</v>
          </cell>
          <cell r="D20" t="str">
            <v>资金配套</v>
          </cell>
          <cell r="E20" t="str">
            <v>否</v>
          </cell>
        </row>
        <row r="21">
          <cell r="C21" t="str">
            <v>91440900727854947H</v>
          </cell>
          <cell r="D21" t="str">
            <v>经营贡献奖
资金配套</v>
          </cell>
          <cell r="E21" t="str">
            <v>否</v>
          </cell>
        </row>
        <row r="22">
          <cell r="C22" t="str">
            <v>91440101717852200L</v>
          </cell>
          <cell r="D22" t="str">
            <v>产业联动发展奖</v>
          </cell>
          <cell r="E22" t="str">
            <v>否</v>
          </cell>
        </row>
        <row r="23">
          <cell r="C23" t="str">
            <v>91440115767698563X</v>
          </cell>
          <cell r="D23" t="str">
            <v>产业联动发展奖
技改后奖补
固定资产投资补助</v>
          </cell>
          <cell r="E23" t="str">
            <v>否</v>
          </cell>
        </row>
        <row r="24">
          <cell r="C24" t="str">
            <v>91440115061146011F</v>
          </cell>
          <cell r="D24" t="str">
            <v>经营贡献奖</v>
          </cell>
          <cell r="E24" t="str">
            <v>否</v>
          </cell>
        </row>
        <row r="25">
          <cell r="C25" t="str">
            <v>91440101MA59FPN003</v>
          </cell>
          <cell r="D25" t="str">
            <v>资金配套</v>
          </cell>
          <cell r="E25" t="str">
            <v>否</v>
          </cell>
        </row>
        <row r="26">
          <cell r="C26" t="str">
            <v>914401157994142114</v>
          </cell>
          <cell r="D26" t="str">
            <v>高管人才奖
经营贡献奖</v>
          </cell>
          <cell r="E26" t="str">
            <v>否</v>
          </cell>
        </row>
        <row r="27">
          <cell r="C27" t="str">
            <v>91440101190444998U</v>
          </cell>
          <cell r="D27" t="str">
            <v>高管人才奖
产业联动发展奖
经营贡献奖</v>
          </cell>
          <cell r="E27" t="str">
            <v>否</v>
          </cell>
        </row>
        <row r="28">
          <cell r="C28" t="str">
            <v>914401156986882649</v>
          </cell>
          <cell r="D28" t="str">
            <v>资金配套</v>
          </cell>
          <cell r="E28" t="str">
            <v>否</v>
          </cell>
        </row>
        <row r="29">
          <cell r="C29" t="str">
            <v>914401017934816247</v>
          </cell>
          <cell r="D29" t="str">
            <v>资金配套
技改后奖补</v>
          </cell>
          <cell r="E29" t="str">
            <v>否</v>
          </cell>
        </row>
        <row r="30">
          <cell r="C30" t="str">
            <v>91440101689323378W</v>
          </cell>
          <cell r="D30" t="str">
            <v>经营贡献奖</v>
          </cell>
          <cell r="E30" t="str">
            <v>否</v>
          </cell>
        </row>
        <row r="31">
          <cell r="C31" t="str">
            <v>91440101764027350F</v>
          </cell>
          <cell r="D31" t="str">
            <v>资金配套
产业联动发展奖
技改后奖补</v>
          </cell>
          <cell r="E31" t="str">
            <v>否</v>
          </cell>
        </row>
        <row r="32">
          <cell r="C32" t="str">
            <v>91440101MA59LPRH85</v>
          </cell>
          <cell r="D32" t="str">
            <v>资金配套</v>
          </cell>
          <cell r="E32" t="str">
            <v>否</v>
          </cell>
        </row>
        <row r="33">
          <cell r="C33" t="str">
            <v>91440113574028811R</v>
          </cell>
          <cell r="D33" t="str">
            <v>资金配套</v>
          </cell>
          <cell r="E33" t="str">
            <v>否</v>
          </cell>
        </row>
        <row r="34">
          <cell r="C34" t="str">
            <v>91440115661832314B</v>
          </cell>
          <cell r="D34" t="str">
            <v>技改后奖补
资金配套</v>
          </cell>
          <cell r="E34" t="str">
            <v>否</v>
          </cell>
        </row>
        <row r="35">
          <cell r="C35" t="str">
            <v>91440115327529280E</v>
          </cell>
          <cell r="D35" t="str">
            <v>经营贡献奖</v>
          </cell>
          <cell r="E35" t="str">
            <v>否</v>
          </cell>
        </row>
        <row r="36">
          <cell r="C36" t="str">
            <v>91440115795539017Q</v>
          </cell>
          <cell r="D36" t="str">
            <v>经营贡献奖
产业联动发展奖</v>
          </cell>
          <cell r="E36" t="str">
            <v>否</v>
          </cell>
        </row>
        <row r="37">
          <cell r="C37" t="str">
            <v>9144011555665902X7</v>
          </cell>
          <cell r="D37" t="str">
            <v>技改后奖补
资金配套</v>
          </cell>
          <cell r="E37" t="str">
            <v>否</v>
          </cell>
        </row>
        <row r="38">
          <cell r="C38" t="str">
            <v>91440400730468203G</v>
          </cell>
          <cell r="D38" t="str">
            <v>经营贡献奖
资金配套</v>
          </cell>
          <cell r="E38" t="str">
            <v>否</v>
          </cell>
        </row>
        <row r="39">
          <cell r="C39" t="str">
            <v>914401157268203903</v>
          </cell>
          <cell r="D39" t="str">
            <v>资金配套</v>
          </cell>
          <cell r="E39" t="str">
            <v>是</v>
          </cell>
          <cell r="F39" t="str">
            <v>（穗南）应急罚〔2019〕F042 号</v>
          </cell>
          <cell r="G39">
            <v>43762</v>
          </cell>
          <cell r="H39" t="str">
            <v>广州健邦化学有限公司违反安全管理规定作业案，处罚金额1.1万元，不适用于听证程序。</v>
          </cell>
        </row>
        <row r="40">
          <cell r="C40" t="str">
            <v>91440101MA5AN3Y058</v>
          </cell>
          <cell r="D40" t="str">
            <v>高管人才奖
经营贡献奖</v>
          </cell>
          <cell r="E40" t="str">
            <v>否</v>
          </cell>
        </row>
        <row r="41">
          <cell r="C41" t="str">
            <v>91440101757766630Q</v>
          </cell>
          <cell r="D41" t="str">
            <v>经营贡献奖
资金配套</v>
          </cell>
          <cell r="E41" t="str">
            <v>否</v>
          </cell>
        </row>
        <row r="42">
          <cell r="C42" t="str">
            <v>91440101696938450J</v>
          </cell>
          <cell r="D42" t="str">
            <v>经营贡献奖</v>
          </cell>
          <cell r="E42" t="str">
            <v>否</v>
          </cell>
        </row>
        <row r="43">
          <cell r="C43" t="str">
            <v>91440115747576948D</v>
          </cell>
          <cell r="D43" t="str">
            <v>资金配套</v>
          </cell>
          <cell r="E43" t="str">
            <v>否</v>
          </cell>
        </row>
        <row r="44">
          <cell r="C44" t="str">
            <v>914401017594250129</v>
          </cell>
          <cell r="D44" t="str">
            <v>资金配套</v>
          </cell>
          <cell r="E44" t="str">
            <v>否</v>
          </cell>
        </row>
        <row r="45">
          <cell r="C45" t="str">
            <v>91440101556658991A</v>
          </cell>
          <cell r="D45" t="str">
            <v>技改后奖补
资金配套
高管人才奖
产业联动发展奖
经营贡献奖</v>
          </cell>
          <cell r="E45" t="str">
            <v>否</v>
          </cell>
        </row>
        <row r="46">
          <cell r="C46" t="str">
            <v>91440101618789859R</v>
          </cell>
          <cell r="D46" t="str">
            <v>资金配套</v>
          </cell>
          <cell r="E46" t="str">
            <v>否</v>
          </cell>
        </row>
        <row r="47">
          <cell r="C47" t="str">
            <v>914401156852224499</v>
          </cell>
          <cell r="D47" t="str">
            <v>资金配套</v>
          </cell>
          <cell r="E47" t="str">
            <v>否</v>
          </cell>
        </row>
        <row r="48">
          <cell r="C48" t="str">
            <v>914401157435946044</v>
          </cell>
          <cell r="D48" t="str">
            <v>资金配套
产业联动发展奖</v>
          </cell>
          <cell r="E48" t="str">
            <v>否</v>
          </cell>
        </row>
        <row r="49">
          <cell r="C49" t="str">
            <v>91440115068154735A</v>
          </cell>
          <cell r="D49" t="str">
            <v>经营贡献奖</v>
          </cell>
          <cell r="E49" t="str">
            <v>否</v>
          </cell>
        </row>
        <row r="50">
          <cell r="C50" t="str">
            <v>914401017082205432</v>
          </cell>
          <cell r="D50" t="str">
            <v>经营贡献奖</v>
          </cell>
          <cell r="E50" t="str">
            <v>否</v>
          </cell>
        </row>
        <row r="51">
          <cell r="C51" t="str">
            <v>91440101MA59EQ01XG</v>
          </cell>
          <cell r="D51" t="str">
            <v>资金配套</v>
          </cell>
          <cell r="E51" t="str">
            <v>否</v>
          </cell>
        </row>
        <row r="52">
          <cell r="C52" t="str">
            <v>91440115569770122Y</v>
          </cell>
          <cell r="D52" t="str">
            <v>资金配套</v>
          </cell>
          <cell r="E52" t="str">
            <v>否</v>
          </cell>
        </row>
        <row r="53">
          <cell r="C53" t="str">
            <v>91440101671822590K</v>
          </cell>
          <cell r="D53" t="str">
            <v>资金配套</v>
          </cell>
          <cell r="E53" t="str">
            <v>否</v>
          </cell>
        </row>
        <row r="54">
          <cell r="C54" t="str">
            <v>9144010108594443XQ</v>
          </cell>
          <cell r="D54" t="str">
            <v>资金配套</v>
          </cell>
          <cell r="E54" t="str">
            <v>否</v>
          </cell>
        </row>
        <row r="55">
          <cell r="C55" t="str">
            <v>91440101552390174Q</v>
          </cell>
          <cell r="D55" t="str">
            <v>资金配套
经营贡献奖</v>
          </cell>
          <cell r="E55" t="str">
            <v>否</v>
          </cell>
        </row>
        <row r="56">
          <cell r="C56" t="str">
            <v>91440115728222095W</v>
          </cell>
          <cell r="D56" t="str">
            <v>资金配套</v>
          </cell>
          <cell r="E56" t="str">
            <v>否</v>
          </cell>
        </row>
        <row r="57">
          <cell r="C57" t="str">
            <v>91440101618704579Q</v>
          </cell>
          <cell r="D57" t="str">
            <v>资金配套</v>
          </cell>
          <cell r="E57" t="str">
            <v>否</v>
          </cell>
        </row>
        <row r="58">
          <cell r="C58" t="str">
            <v>914401017315844339</v>
          </cell>
          <cell r="D58" t="str">
            <v>经营贡献奖</v>
          </cell>
          <cell r="E58" t="str">
            <v>否</v>
          </cell>
        </row>
        <row r="59">
          <cell r="C59" t="str">
            <v>91440115556696293J</v>
          </cell>
          <cell r="D59" t="str">
            <v>经营贡献奖</v>
          </cell>
          <cell r="E59" t="str">
            <v>否</v>
          </cell>
        </row>
        <row r="60">
          <cell r="C60" t="str">
            <v>91440101068187764X</v>
          </cell>
          <cell r="D60" t="str">
            <v>经营贡献奖</v>
          </cell>
          <cell r="E60" t="str">
            <v>否</v>
          </cell>
        </row>
        <row r="61">
          <cell r="C61" t="str">
            <v>914401016969342308</v>
          </cell>
          <cell r="D61" t="str">
            <v>经营贡献奖</v>
          </cell>
          <cell r="E61" t="str">
            <v>否</v>
          </cell>
        </row>
        <row r="62">
          <cell r="C62" t="str">
            <v>91440101MA59LQXXXG</v>
          </cell>
          <cell r="D62" t="str">
            <v>产业联动发展奖</v>
          </cell>
          <cell r="E62" t="str">
            <v>否</v>
          </cell>
        </row>
        <row r="63">
          <cell r="C63" t="str">
            <v>914401133044391782</v>
          </cell>
          <cell r="D63" t="str">
            <v>资金配套
经营贡献奖</v>
          </cell>
          <cell r="E63" t="str">
            <v>否</v>
          </cell>
        </row>
        <row r="64">
          <cell r="C64" t="str">
            <v>914401155622965013</v>
          </cell>
          <cell r="D64" t="str">
            <v>资金配套</v>
          </cell>
          <cell r="E64" t="str">
            <v>否</v>
          </cell>
        </row>
        <row r="65">
          <cell r="C65" t="str">
            <v>91440115661815362G</v>
          </cell>
          <cell r="D65" t="str">
            <v>资金配套</v>
          </cell>
          <cell r="E65" t="str">
            <v>否</v>
          </cell>
        </row>
        <row r="66">
          <cell r="C66" t="str">
            <v>9144011577838704XH</v>
          </cell>
          <cell r="D66" t="str">
            <v>资金配套</v>
          </cell>
          <cell r="E66" t="str">
            <v>否</v>
          </cell>
        </row>
        <row r="67">
          <cell r="C67" t="str">
            <v>91440115734936916T</v>
          </cell>
          <cell r="D67" t="str">
            <v>经营贡献奖</v>
          </cell>
          <cell r="E67" t="str">
            <v>否</v>
          </cell>
        </row>
        <row r="68">
          <cell r="C68" t="str">
            <v>914401137329402254</v>
          </cell>
          <cell r="D68" t="str">
            <v>资金配套</v>
          </cell>
          <cell r="E68" t="str">
            <v>否</v>
          </cell>
        </row>
        <row r="69">
          <cell r="C69" t="str">
            <v>914401133474043036</v>
          </cell>
          <cell r="D69" t="str">
            <v>资金配套</v>
          </cell>
          <cell r="E69" t="str">
            <v>否</v>
          </cell>
        </row>
        <row r="70">
          <cell r="C70" t="str">
            <v>914401156813073305</v>
          </cell>
          <cell r="D70" t="str">
            <v>资金配套</v>
          </cell>
          <cell r="E70" t="str">
            <v>否</v>
          </cell>
        </row>
        <row r="71">
          <cell r="C71" t="str">
            <v>91440101MA59F99408</v>
          </cell>
          <cell r="D71" t="str">
            <v>经营贡献奖
资金配套</v>
          </cell>
          <cell r="E71" t="str">
            <v>否</v>
          </cell>
        </row>
        <row r="72">
          <cell r="C72" t="str">
            <v>91440113068676496G</v>
          </cell>
          <cell r="D72" t="str">
            <v>资金配套</v>
          </cell>
          <cell r="E72" t="str">
            <v>否</v>
          </cell>
        </row>
        <row r="73">
          <cell r="C73" t="str">
            <v>91440115766139831B</v>
          </cell>
          <cell r="D73" t="str">
            <v>资金配套
经营贡献奖</v>
          </cell>
          <cell r="E73" t="str">
            <v>否</v>
          </cell>
        </row>
        <row r="74">
          <cell r="C74" t="str">
            <v>91440101591547760G</v>
          </cell>
          <cell r="D74" t="str">
            <v>资金配套</v>
          </cell>
          <cell r="E74" t="str">
            <v>否</v>
          </cell>
        </row>
        <row r="75">
          <cell r="C75" t="str">
            <v>91440115738552979B</v>
          </cell>
          <cell r="D75" t="str">
            <v>资金配套</v>
          </cell>
          <cell r="E75" t="str">
            <v>否</v>
          </cell>
        </row>
        <row r="76">
          <cell r="C76" t="str">
            <v>91440101661806669D</v>
          </cell>
          <cell r="D76" t="str">
            <v>资金配套
技改后奖补</v>
          </cell>
          <cell r="E76" t="str">
            <v>否</v>
          </cell>
        </row>
        <row r="77">
          <cell r="C77" t="str">
            <v>91440115MA59BPKJ5E</v>
          </cell>
          <cell r="D77" t="str">
            <v>资金配套</v>
          </cell>
          <cell r="E77" t="str">
            <v>是</v>
          </cell>
          <cell r="F77" t="str">
            <v>（穗南）应急罚〔2019〕J021号</v>
          </cell>
          <cell r="G77">
            <v>43559</v>
          </cell>
          <cell r="H77" t="str">
            <v>广州市壹套节能设备有限责任公司安排无法定资格的特种作业人员上岗从事焊接作业违法案，处罚金额1万元，不适用于听证程序。</v>
          </cell>
        </row>
        <row r="78">
          <cell r="C78" t="str">
            <v>91440115618702346U</v>
          </cell>
          <cell r="D78" t="str">
            <v>资金配套</v>
          </cell>
          <cell r="E78" t="str">
            <v>否</v>
          </cell>
        </row>
        <row r="79">
          <cell r="C79" t="str">
            <v>914401157973549725</v>
          </cell>
          <cell r="D79" t="str">
            <v>资金配套</v>
          </cell>
          <cell r="E79" t="str">
            <v>否</v>
          </cell>
        </row>
        <row r="80">
          <cell r="C80" t="str">
            <v>914401017661313622</v>
          </cell>
          <cell r="D80" t="str">
            <v>产业联动发展奖
固定资产投资补助
经营贡献奖</v>
          </cell>
          <cell r="E80" t="str">
            <v>否</v>
          </cell>
        </row>
        <row r="81">
          <cell r="C81" t="str">
            <v>9144011508271118XH</v>
          </cell>
          <cell r="D81" t="str">
            <v>资金配套</v>
          </cell>
          <cell r="E81" t="str">
            <v>否</v>
          </cell>
        </row>
        <row r="82">
          <cell r="C82" t="str">
            <v>91440101723771124C</v>
          </cell>
          <cell r="D82" t="str">
            <v>经营贡献奖</v>
          </cell>
          <cell r="E82" t="str">
            <v>是</v>
          </cell>
          <cell r="F82" t="str">
            <v>（穗南）应急罚〔2019〕H030号</v>
          </cell>
          <cell r="G82">
            <v>43630</v>
          </cell>
          <cell r="H82" t="str">
            <v>广州天达混凝土有限公司未在有限空间作业场所设置明显的安全警示标志案，处罚金额1.5万元、不适用于听证程序。</v>
          </cell>
        </row>
        <row r="83">
          <cell r="C83" t="str">
            <v>91440101MA5CNCGR82</v>
          </cell>
          <cell r="D83" t="str">
            <v>经营贡献奖</v>
          </cell>
          <cell r="E83" t="str">
            <v>否</v>
          </cell>
        </row>
        <row r="84">
          <cell r="C84" t="str">
            <v>91440101MA59H6WL9A</v>
          </cell>
          <cell r="D84" t="str">
            <v>资金配套</v>
          </cell>
          <cell r="E84" t="str">
            <v>是</v>
          </cell>
          <cell r="F84" t="str">
            <v>（穗南）应急罚〔2019〕F008  号</v>
          </cell>
          <cell r="G84">
            <v>43549</v>
          </cell>
          <cell r="H84" t="str">
            <v>广州同欧包装制品有限公司未按照规定进行生产安全事故应急预案备案案，处罚金额1万元，不适用于听证程序。</v>
          </cell>
        </row>
        <row r="85">
          <cell r="C85" t="str">
            <v>91440101MA5CY9PU1E</v>
          </cell>
          <cell r="D85" t="str">
            <v>经营贡献奖</v>
          </cell>
          <cell r="E85" t="str">
            <v>是</v>
          </cell>
          <cell r="F85" t="str">
            <v>（穗南）应急罚〔2019〕001C号</v>
          </cell>
          <cell r="G85">
            <v>43578</v>
          </cell>
          <cell r="H85" t="str">
            <v>广州中船文冲船坞有限公司“8·23”一般事故案，处罚金额20万元，适用于听证程序。</v>
          </cell>
          <cell r="I85" t="str">
            <v>否</v>
          </cell>
          <cell r="J85" t="str">
            <v>属于《政策协调工作会议纪要》“涉及安全生产领域年度累计被区安监局行政处罚5万元以上的，不给予奖励。”的情形</v>
          </cell>
        </row>
        <row r="86">
          <cell r="C86" t="str">
            <v>91440115562299980L</v>
          </cell>
          <cell r="D86" t="str">
            <v>资金配套</v>
          </cell>
          <cell r="E86" t="str">
            <v>否</v>
          </cell>
        </row>
        <row r="87">
          <cell r="C87" t="str">
            <v>91440115618701589D</v>
          </cell>
          <cell r="D87" t="str">
            <v>资金配套</v>
          </cell>
          <cell r="E87" t="str">
            <v>否</v>
          </cell>
        </row>
        <row r="88">
          <cell r="C88" t="str">
            <v>914401157661223869</v>
          </cell>
          <cell r="D88" t="str">
            <v>经营贡献奖</v>
          </cell>
          <cell r="E88" t="str">
            <v>否</v>
          </cell>
        </row>
        <row r="89">
          <cell r="C89" t="str">
            <v>9144010178894150XP</v>
          </cell>
          <cell r="D89" t="str">
            <v>经营贡献奖</v>
          </cell>
          <cell r="E89" t="str">
            <v>否</v>
          </cell>
        </row>
        <row r="90">
          <cell r="C90" t="str">
            <v>91440101618413376W</v>
          </cell>
          <cell r="D90" t="str">
            <v>经营贡献奖</v>
          </cell>
          <cell r="E90" t="str">
            <v>否</v>
          </cell>
        </row>
        <row r="91">
          <cell r="C91" t="str">
            <v>914401137733132793</v>
          </cell>
          <cell r="D91" t="str">
            <v>技改后奖补
固定资产投资补助</v>
          </cell>
          <cell r="E91" t="str">
            <v>否</v>
          </cell>
        </row>
        <row r="92">
          <cell r="C92" t="str">
            <v>91440101771158973D</v>
          </cell>
          <cell r="D92" t="str">
            <v>产业联动发展奖</v>
          </cell>
          <cell r="E92" t="str">
            <v>否</v>
          </cell>
        </row>
        <row r="93">
          <cell r="C93" t="str">
            <v>91440115MA59AKN77M</v>
          </cell>
          <cell r="D93" t="str">
            <v>资金配套</v>
          </cell>
          <cell r="E93" t="str">
            <v>否</v>
          </cell>
        </row>
        <row r="94">
          <cell r="C94" t="str">
            <v>91440101MA59J7GY79</v>
          </cell>
          <cell r="D94" t="str">
            <v>资金配套</v>
          </cell>
          <cell r="E94" t="str">
            <v>否</v>
          </cell>
        </row>
        <row r="95">
          <cell r="C95" t="str">
            <v>9144011561872051XC</v>
          </cell>
          <cell r="D95" t="str">
            <v>资金配套</v>
          </cell>
          <cell r="E95" t="str">
            <v>否</v>
          </cell>
        </row>
        <row r="96">
          <cell r="C96" t="str">
            <v>914401157733298870</v>
          </cell>
          <cell r="D96" t="str">
            <v>资金配套</v>
          </cell>
          <cell r="E96" t="str">
            <v>否</v>
          </cell>
        </row>
        <row r="97">
          <cell r="C97" t="str">
            <v>9144010131054314XU</v>
          </cell>
          <cell r="D97" t="str">
            <v>经营贡献奖</v>
          </cell>
          <cell r="E97" t="str">
            <v>否</v>
          </cell>
        </row>
        <row r="98">
          <cell r="C98" t="str">
            <v>91440115618714902K</v>
          </cell>
          <cell r="D98" t="str">
            <v>经营贡献奖</v>
          </cell>
          <cell r="E98" t="str">
            <v>否</v>
          </cell>
        </row>
        <row r="99">
          <cell r="C99" t="str">
            <v>91440115783761788Y</v>
          </cell>
          <cell r="D99" t="str">
            <v>技改后奖补</v>
          </cell>
          <cell r="E99" t="str">
            <v>否</v>
          </cell>
        </row>
        <row r="100">
          <cell r="C100" t="str">
            <v>91440101771190244T</v>
          </cell>
          <cell r="D100" t="str">
            <v>固定资产投资补助
技改后奖补
经营贡献奖</v>
          </cell>
          <cell r="E100" t="str">
            <v>否</v>
          </cell>
        </row>
        <row r="101">
          <cell r="C101" t="str">
            <v>91440115679718237X</v>
          </cell>
          <cell r="D101" t="str">
            <v>固定资产投资补助
技改后奖补</v>
          </cell>
          <cell r="E101" t="str">
            <v>否</v>
          </cell>
        </row>
        <row r="102">
          <cell r="C102" t="str">
            <v>91440115618788688G</v>
          </cell>
          <cell r="D102" t="str">
            <v>固定资产投资补助
经营贡献奖</v>
          </cell>
          <cell r="E102" t="str">
            <v>否</v>
          </cell>
        </row>
        <row r="103">
          <cell r="C103" t="str">
            <v>91440101576010885U</v>
          </cell>
          <cell r="D103" t="str">
            <v>资金配套</v>
          </cell>
          <cell r="E103" t="str">
            <v>否</v>
          </cell>
        </row>
        <row r="104">
          <cell r="C104" t="str">
            <v>91440115669982835P</v>
          </cell>
          <cell r="D104" t="str">
            <v>固定资产投资补助</v>
          </cell>
          <cell r="E104" t="str">
            <v>否</v>
          </cell>
        </row>
        <row r="105">
          <cell r="C105" t="str">
            <v>91440115562252963A</v>
          </cell>
          <cell r="D105" t="str">
            <v>资金配套</v>
          </cell>
          <cell r="E105" t="str">
            <v>否</v>
          </cell>
        </row>
        <row r="106">
          <cell r="C106" t="str">
            <v>91440115775695346R</v>
          </cell>
          <cell r="D106" t="str">
            <v>资金配套</v>
          </cell>
          <cell r="E106" t="str">
            <v>否</v>
          </cell>
        </row>
        <row r="107">
          <cell r="C107" t="str">
            <v>91440115058906876H</v>
          </cell>
          <cell r="D107" t="str">
            <v>经营贡献奖</v>
          </cell>
          <cell r="E107" t="str">
            <v>否</v>
          </cell>
        </row>
        <row r="108">
          <cell r="C108" t="str">
            <v>91440115748033793C</v>
          </cell>
          <cell r="D108" t="str">
            <v>经营贡献奖</v>
          </cell>
          <cell r="E108" t="str">
            <v>是</v>
          </cell>
          <cell r="F108" t="str">
            <v>（穗南）应急罚〔2019〕M019 号</v>
          </cell>
          <cell r="G108">
            <v>43636</v>
          </cell>
          <cell r="H108" t="str">
            <v>广东胜捷消防科技有限公司未在有较大危险因素的设备上设置明显的安全警示标志案，处罚金额0.8万元，不适用于听证程序。</v>
          </cell>
        </row>
        <row r="109">
          <cell r="C109" t="str">
            <v>9144010155444421XT</v>
          </cell>
          <cell r="D109" t="str">
            <v>经营贡献奖</v>
          </cell>
          <cell r="E109" t="str">
            <v>否</v>
          </cell>
        </row>
        <row r="110">
          <cell r="C110" t="str">
            <v>91440115764011658F</v>
          </cell>
          <cell r="D110" t="str">
            <v>经营贡献奖</v>
          </cell>
          <cell r="E110" t="str">
            <v>否</v>
          </cell>
        </row>
        <row r="111">
          <cell r="C111" t="str">
            <v>91440115781228314Y</v>
          </cell>
          <cell r="D111" t="str">
            <v>经营贡献奖</v>
          </cell>
          <cell r="E111" t="str">
            <v>是</v>
          </cell>
          <cell r="F111" t="str">
            <v>（穗南）应急罚〔2019〕001C号</v>
          </cell>
          <cell r="G111">
            <v>43578</v>
          </cell>
          <cell r="H111" t="str">
            <v>广州中船文冲船坞有限公司“8·23”一般事故案，处罚金额20万元，适用于听证程序。</v>
          </cell>
          <cell r="I111" t="str">
            <v>否</v>
          </cell>
          <cell r="J111" t="str">
            <v>属于《政策协调工作会议纪要》“涉及安全生产领域年度累计被区安监局行政处罚5万元以上的，不给予奖励。”的情形</v>
          </cell>
        </row>
        <row r="112">
          <cell r="C112" t="str">
            <v>914401150681975405</v>
          </cell>
          <cell r="D112" t="str">
            <v>经营贡献奖</v>
          </cell>
          <cell r="E112" t="str">
            <v>否</v>
          </cell>
        </row>
        <row r="113">
          <cell r="C113" t="str">
            <v>91440115581853609A</v>
          </cell>
          <cell r="D113" t="str">
            <v>经营贡献奖</v>
          </cell>
          <cell r="E113" t="str">
            <v>否</v>
          </cell>
        </row>
        <row r="114">
          <cell r="C114" t="str">
            <v>91440115618705723W</v>
          </cell>
          <cell r="D114" t="str">
            <v>经营贡献奖</v>
          </cell>
          <cell r="E114" t="str">
            <v>否</v>
          </cell>
        </row>
        <row r="115">
          <cell r="C115" t="str">
            <v>9144011561870574XF</v>
          </cell>
          <cell r="D115" t="str">
            <v>经营贡献奖</v>
          </cell>
          <cell r="E115" t="str">
            <v>否</v>
          </cell>
        </row>
        <row r="116">
          <cell r="C116" t="str">
            <v>9144011561870654XB</v>
          </cell>
          <cell r="D116" t="str">
            <v>经营贡献奖</v>
          </cell>
          <cell r="E116" t="str">
            <v>否</v>
          </cell>
        </row>
        <row r="117">
          <cell r="C117" t="str">
            <v>91440115741867912R</v>
          </cell>
          <cell r="D117" t="str">
            <v>经营贡献奖</v>
          </cell>
          <cell r="E117" t="str">
            <v>否</v>
          </cell>
        </row>
        <row r="118">
          <cell r="C118" t="str">
            <v>91440115759428926Q</v>
          </cell>
          <cell r="D118" t="str">
            <v>经营贡献奖</v>
          </cell>
          <cell r="E118" t="str">
            <v>否</v>
          </cell>
        </row>
        <row r="119">
          <cell r="C119" t="str">
            <v>9144011558951605XU</v>
          </cell>
          <cell r="D119" t="str">
            <v>经营贡献奖</v>
          </cell>
          <cell r="E119" t="str">
            <v>否</v>
          </cell>
        </row>
        <row r="120">
          <cell r="C120" t="str">
            <v>91440101753480168U</v>
          </cell>
          <cell r="D120" t="str">
            <v>经营贡献奖
资金配套</v>
          </cell>
          <cell r="E120" t="str">
            <v>否</v>
          </cell>
        </row>
        <row r="121">
          <cell r="C121" t="str">
            <v>91440115769527397E</v>
          </cell>
          <cell r="D121" t="str">
            <v>经营贡献奖</v>
          </cell>
          <cell r="E121" t="str">
            <v>是</v>
          </cell>
          <cell r="F121" t="str">
            <v>（穗南）应急罚〔2019〕C007号</v>
          </cell>
          <cell r="G121">
            <v>43643</v>
          </cell>
          <cell r="H121" t="str">
            <v>东曹（广州）化工有限公司违反安全管理规定作业案，处罚金额2万元、不适用于听证程序。</v>
          </cell>
        </row>
        <row r="122">
          <cell r="C122" t="str">
            <v>914401157860954266</v>
          </cell>
          <cell r="D122" t="str">
            <v>经营贡献奖</v>
          </cell>
          <cell r="E122" t="str">
            <v>否</v>
          </cell>
        </row>
        <row r="123">
          <cell r="C123" t="str">
            <v>914401155622728256</v>
          </cell>
          <cell r="D123" t="str">
            <v>经营贡献奖
资金配套</v>
          </cell>
          <cell r="E123" t="str">
            <v>否</v>
          </cell>
        </row>
        <row r="124">
          <cell r="C124" t="str">
            <v>914401156640110872</v>
          </cell>
          <cell r="D124" t="str">
            <v>经营贡献奖</v>
          </cell>
          <cell r="E124" t="str">
            <v>否</v>
          </cell>
        </row>
        <row r="125">
          <cell r="C125" t="str">
            <v>914401156681433861</v>
          </cell>
          <cell r="D125" t="str">
            <v>经营贡献奖</v>
          </cell>
          <cell r="E125" t="str">
            <v>否</v>
          </cell>
        </row>
        <row r="126">
          <cell r="C126" t="str">
            <v>91440115691505189K</v>
          </cell>
          <cell r="D126" t="str">
            <v>经营贡献奖</v>
          </cell>
          <cell r="E126" t="str">
            <v>否</v>
          </cell>
        </row>
        <row r="127">
          <cell r="C127" t="str">
            <v>91440115767697499N</v>
          </cell>
          <cell r="D127" t="str">
            <v>经营贡献奖</v>
          </cell>
          <cell r="E127" t="str">
            <v>否</v>
          </cell>
        </row>
        <row r="128">
          <cell r="C128" t="str">
            <v>91440115771174279A</v>
          </cell>
          <cell r="D128" t="str">
            <v>经营贡献奖</v>
          </cell>
          <cell r="E128" t="str">
            <v>否</v>
          </cell>
        </row>
        <row r="129">
          <cell r="C129" t="str">
            <v>91440115773342088J</v>
          </cell>
          <cell r="D129" t="str">
            <v>经营贡献奖</v>
          </cell>
          <cell r="E129" t="str">
            <v>否</v>
          </cell>
        </row>
        <row r="130">
          <cell r="C130" t="str">
            <v>914401150506348295</v>
          </cell>
          <cell r="D130" t="str">
            <v>经营贡献奖</v>
          </cell>
          <cell r="E130" t="str">
            <v>否</v>
          </cell>
        </row>
        <row r="131">
          <cell r="C131" t="str">
            <v>91440115725642756T</v>
          </cell>
          <cell r="D131" t="str">
            <v>经营贡献奖</v>
          </cell>
          <cell r="E131" t="str">
            <v>否</v>
          </cell>
        </row>
        <row r="132">
          <cell r="C132" t="str">
            <v>914401156187089834</v>
          </cell>
          <cell r="D132" t="str">
            <v>经营贡献奖</v>
          </cell>
          <cell r="E132" t="str">
            <v>否</v>
          </cell>
        </row>
        <row r="133">
          <cell r="C133" t="str">
            <v>914401013044991380</v>
          </cell>
          <cell r="D133" t="str">
            <v>经营贡献奖
资金配套</v>
          </cell>
          <cell r="E133" t="str">
            <v>否</v>
          </cell>
        </row>
        <row r="134">
          <cell r="C134" t="str">
            <v>91440115340102222T</v>
          </cell>
          <cell r="D134" t="str">
            <v>经营贡献奖</v>
          </cell>
          <cell r="E134" t="str">
            <v>否</v>
          </cell>
        </row>
        <row r="135">
          <cell r="C135" t="str">
            <v>914401155566976327</v>
          </cell>
          <cell r="D135" t="str">
            <v>经营贡献奖</v>
          </cell>
          <cell r="E135" t="str">
            <v>否</v>
          </cell>
        </row>
        <row r="136">
          <cell r="C136" t="str">
            <v>91440115581877555R</v>
          </cell>
          <cell r="D136" t="str">
            <v>经营贡献奖</v>
          </cell>
          <cell r="E136" t="str">
            <v>否</v>
          </cell>
        </row>
        <row r="137">
          <cell r="C137" t="str">
            <v>91440101671816449R</v>
          </cell>
          <cell r="D137" t="str">
            <v>经营贡献奖</v>
          </cell>
          <cell r="E137" t="str">
            <v>是</v>
          </cell>
          <cell r="F137" t="str">
            <v>（穗南）应急罚〔2019〕006号</v>
          </cell>
          <cell r="G137">
            <v>43601</v>
          </cell>
          <cell r="H137" t="str">
            <v>广州喜宝鞋业有限公司违反安全管理规定作业案，处罚金额1.5万元，不适用于听证程序。</v>
          </cell>
        </row>
        <row r="138">
          <cell r="C138" t="str">
            <v>91440115741851670M</v>
          </cell>
          <cell r="D138" t="str">
            <v>经营贡献奖</v>
          </cell>
          <cell r="E138" t="str">
            <v>否</v>
          </cell>
        </row>
        <row r="139">
          <cell r="C139" t="str">
            <v>914401010882189869</v>
          </cell>
          <cell r="D139" t="str">
            <v>经营贡献奖</v>
          </cell>
          <cell r="E139" t="str">
            <v>否</v>
          </cell>
        </row>
        <row r="140">
          <cell r="C140" t="str">
            <v>91440115563988921T</v>
          </cell>
          <cell r="D140" t="str">
            <v>经营贡献奖</v>
          </cell>
          <cell r="E140" t="str">
            <v>是</v>
          </cell>
          <cell r="F140" t="str">
            <v>（穗南）应急罚〔2019〕H022号</v>
          </cell>
          <cell r="G140">
            <v>43608</v>
          </cell>
          <cell r="H140" t="str">
            <v>广州锦鹏鞋业有限公司储存危险物品未建立专门安全管理制度、未采取可靠的安全措施案，处罚金额2.5万元，不适用于听证程序。</v>
          </cell>
        </row>
        <row r="141">
          <cell r="C141" t="str">
            <v>914401155876129965</v>
          </cell>
          <cell r="D141" t="str">
            <v>经营贡献奖</v>
          </cell>
          <cell r="E141" t="str">
            <v>否</v>
          </cell>
        </row>
        <row r="142">
          <cell r="C142" t="str">
            <v>91440115764014795M</v>
          </cell>
          <cell r="D142" t="str">
            <v>经营贡献奖</v>
          </cell>
          <cell r="E142" t="str">
            <v>否</v>
          </cell>
        </row>
        <row r="143">
          <cell r="C143" t="str">
            <v>914401017676582381</v>
          </cell>
          <cell r="D143" t="str">
            <v>经营贡献奖</v>
          </cell>
          <cell r="E143" t="str">
            <v>否</v>
          </cell>
        </row>
        <row r="144">
          <cell r="C144" t="str">
            <v>91440101MA59E70L1J</v>
          </cell>
          <cell r="D144" t="str">
            <v>经营贡献奖</v>
          </cell>
          <cell r="E144" t="str">
            <v>否</v>
          </cell>
        </row>
        <row r="145">
          <cell r="C145" t="str">
            <v>9144011556599230X6</v>
          </cell>
          <cell r="D145" t="str">
            <v>经营贡献奖</v>
          </cell>
          <cell r="E145" t="str">
            <v>否</v>
          </cell>
        </row>
        <row r="146">
          <cell r="C146" t="str">
            <v>91440101589505369P</v>
          </cell>
          <cell r="D146" t="str">
            <v>经营贡献奖
资金配套</v>
          </cell>
          <cell r="E146" t="str">
            <v>否</v>
          </cell>
        </row>
        <row r="147">
          <cell r="C147" t="str">
            <v>91440101739854178X</v>
          </cell>
          <cell r="D147" t="str">
            <v>经营贡献奖</v>
          </cell>
          <cell r="E147" t="str">
            <v>否</v>
          </cell>
        </row>
        <row r="148">
          <cell r="C148" t="str">
            <v>91440101MA5AN3Y058</v>
          </cell>
          <cell r="D148" t="str">
            <v>经营贡献奖</v>
          </cell>
          <cell r="E148" t="str">
            <v>否</v>
          </cell>
        </row>
        <row r="149">
          <cell r="C149" t="str">
            <v>91440101691519046U</v>
          </cell>
          <cell r="D149" t="str">
            <v>经营贡献奖</v>
          </cell>
          <cell r="E149" t="str">
            <v>否</v>
          </cell>
        </row>
        <row r="150">
          <cell r="C150" t="str">
            <v>91440101MA59FHFF0F</v>
          </cell>
          <cell r="D150" t="str">
            <v>经营贡献奖</v>
          </cell>
          <cell r="E150" t="str">
            <v>否</v>
          </cell>
        </row>
        <row r="151">
          <cell r="C151" t="str">
            <v>91440101MA5ALLHR6N</v>
          </cell>
          <cell r="D151" t="str">
            <v>资金配套</v>
          </cell>
          <cell r="E151" t="str">
            <v>是</v>
          </cell>
          <cell r="F151" t="str">
            <v>（穗南）应急罚〔2019〕M038号</v>
          </cell>
          <cell r="G151">
            <v>43801</v>
          </cell>
          <cell r="H151" t="str">
            <v>广州太通制冷科技有限公司锁闭生产车间安全逃生通道出口案，处罚金额1万元，不适用于听证程序。</v>
          </cell>
        </row>
        <row r="152">
          <cell r="C152" t="str">
            <v>91440115788910359E</v>
          </cell>
          <cell r="D152" t="str">
            <v>资金配套</v>
          </cell>
          <cell r="E152" t="str">
            <v>否</v>
          </cell>
        </row>
        <row r="153">
          <cell r="C153" t="str">
            <v>91440101775661349M</v>
          </cell>
          <cell r="D153" t="str">
            <v>资金配套</v>
          </cell>
          <cell r="E153" t="str">
            <v>否</v>
          </cell>
        </row>
        <row r="154">
          <cell r="C154" t="str">
            <v>914401157973799853</v>
          </cell>
          <cell r="D154" t="str">
            <v>资金配套</v>
          </cell>
          <cell r="E154" t="str">
            <v>否</v>
          </cell>
        </row>
        <row r="155">
          <cell r="C155" t="str">
            <v>91440115MA59CEH145</v>
          </cell>
          <cell r="D155" t="str">
            <v>资金配套</v>
          </cell>
          <cell r="E155" t="str">
            <v>否</v>
          </cell>
        </row>
        <row r="156">
          <cell r="C156" t="str">
            <v>914401156813073305</v>
          </cell>
          <cell r="D156" t="str">
            <v>资金配套</v>
          </cell>
          <cell r="E156" t="str">
            <v>否</v>
          </cell>
        </row>
        <row r="157">
          <cell r="C157" t="str">
            <v>914401013044253072</v>
          </cell>
          <cell r="D157" t="str">
            <v>资金配套</v>
          </cell>
          <cell r="E157" t="str">
            <v>否</v>
          </cell>
        </row>
        <row r="158">
          <cell r="C158" t="str">
            <v>914401016852025874</v>
          </cell>
          <cell r="D158" t="str">
            <v>资金配套</v>
          </cell>
          <cell r="E158" t="str">
            <v>否</v>
          </cell>
        </row>
        <row r="159">
          <cell r="C159" t="str">
            <v>91440115773336542D</v>
          </cell>
          <cell r="D159" t="str">
            <v>资金配套</v>
          </cell>
          <cell r="E159" t="str">
            <v>否</v>
          </cell>
        </row>
        <row r="160">
          <cell r="C160" t="str">
            <v>91440115761949640B</v>
          </cell>
          <cell r="D160" t="str">
            <v>资金配套</v>
          </cell>
          <cell r="E160" t="str">
            <v>否</v>
          </cell>
        </row>
        <row r="161">
          <cell r="C161" t="str">
            <v>91440101MA59EQ01XG</v>
          </cell>
          <cell r="D161" t="str">
            <v>资金配套</v>
          </cell>
          <cell r="E161" t="str">
            <v>否</v>
          </cell>
        </row>
        <row r="162">
          <cell r="C162" t="str">
            <v>91440115691546044G</v>
          </cell>
          <cell r="D162" t="str">
            <v>资金配套</v>
          </cell>
          <cell r="E162" t="str">
            <v>否</v>
          </cell>
        </row>
        <row r="163">
          <cell r="C163" t="str">
            <v>914401153314588922</v>
          </cell>
          <cell r="D163" t="str">
            <v>资金配套</v>
          </cell>
          <cell r="E163" t="str">
            <v>是</v>
          </cell>
          <cell r="F163" t="str">
            <v>（穗南）应急罚〔2019〕002号</v>
          </cell>
          <cell r="G163">
            <v>43544</v>
          </cell>
          <cell r="H163" t="str">
            <v>广东泓枫家具制造有限公司违反安全管理规定作业案处，处罚金额1.5万元，不适用于听证程序。</v>
          </cell>
        </row>
        <row r="164">
          <cell r="C164" t="str">
            <v>91440115579963390G</v>
          </cell>
          <cell r="D164" t="str">
            <v>资金配套</v>
          </cell>
          <cell r="E164" t="str">
            <v>否</v>
          </cell>
        </row>
        <row r="165">
          <cell r="C165" t="str">
            <v>91440101MA59G2JM8T</v>
          </cell>
          <cell r="D165" t="str">
            <v>资金配套</v>
          </cell>
          <cell r="E165" t="str">
            <v>否</v>
          </cell>
        </row>
        <row r="166">
          <cell r="C166" t="str">
            <v>914401150721475383</v>
          </cell>
          <cell r="D166" t="str">
            <v>资金配套</v>
          </cell>
          <cell r="E166" t="str">
            <v>否</v>
          </cell>
        </row>
        <row r="167">
          <cell r="C167" t="str">
            <v>91440101562267081M</v>
          </cell>
          <cell r="D167" t="str">
            <v>资金配套</v>
          </cell>
          <cell r="E167" t="str">
            <v>否</v>
          </cell>
        </row>
        <row r="168">
          <cell r="C168" t="str">
            <v>914401017860579219</v>
          </cell>
          <cell r="D168" t="str">
            <v>资金配套</v>
          </cell>
          <cell r="E168" t="str">
            <v>否</v>
          </cell>
        </row>
        <row r="169">
          <cell r="C169" t="str">
            <v>91440115797386640G</v>
          </cell>
          <cell r="D169" t="str">
            <v>资金配套</v>
          </cell>
          <cell r="E169" t="str">
            <v>否</v>
          </cell>
        </row>
        <row r="170">
          <cell r="C170" t="str">
            <v>914401017459968504</v>
          </cell>
          <cell r="D170" t="str">
            <v>资金配套</v>
          </cell>
          <cell r="E170" t="str">
            <v>否</v>
          </cell>
        </row>
        <row r="171">
          <cell r="C171" t="str">
            <v>9144011555442020XN</v>
          </cell>
          <cell r="D171" t="str">
            <v>资金配套</v>
          </cell>
          <cell r="E171" t="str">
            <v>否</v>
          </cell>
        </row>
        <row r="172">
          <cell r="C172" t="str">
            <v>91440115560209195M</v>
          </cell>
          <cell r="D172" t="str">
            <v>资金配套</v>
          </cell>
          <cell r="E172" t="str">
            <v>否</v>
          </cell>
        </row>
        <row r="173">
          <cell r="C173" t="str">
            <v>91440101593711499D</v>
          </cell>
          <cell r="D173" t="str">
            <v>资金配套</v>
          </cell>
          <cell r="E173" t="str">
            <v>否</v>
          </cell>
        </row>
        <row r="174">
          <cell r="C174" t="str">
            <v>914401015602175822</v>
          </cell>
          <cell r="D174" t="str">
            <v>资金配套</v>
          </cell>
          <cell r="E174" t="str">
            <v>否</v>
          </cell>
        </row>
        <row r="175">
          <cell r="C175" t="str">
            <v>9144011532109452X3</v>
          </cell>
          <cell r="D175" t="str">
            <v>资金配套</v>
          </cell>
          <cell r="E175" t="str">
            <v>否</v>
          </cell>
        </row>
        <row r="176">
          <cell r="C176" t="str">
            <v>91440115769503053G</v>
          </cell>
          <cell r="D176" t="str">
            <v>资金配套</v>
          </cell>
          <cell r="E176" t="str">
            <v>是</v>
          </cell>
          <cell r="F176" t="str">
            <v>（穗南）应急罚〔2019〕H008号</v>
          </cell>
          <cell r="G176">
            <v>43573</v>
          </cell>
          <cell r="H176" t="str">
            <v>广州立之力机械设备有限公司违反安全管理规定作业案，处罚金额1.5万元，不适用于听证程序。</v>
          </cell>
        </row>
        <row r="177">
          <cell r="C177" t="str">
            <v>91440101677780715Q</v>
          </cell>
          <cell r="D177" t="str">
            <v>资金配套</v>
          </cell>
          <cell r="E177" t="str">
            <v>否</v>
          </cell>
        </row>
        <row r="178">
          <cell r="C178" t="str">
            <v>914401015799958780</v>
          </cell>
          <cell r="D178" t="str">
            <v>资金配套</v>
          </cell>
          <cell r="E178" t="str">
            <v>否</v>
          </cell>
        </row>
        <row r="179">
          <cell r="C179" t="str">
            <v>91440101088111054P</v>
          </cell>
          <cell r="D179" t="str">
            <v>资金配套</v>
          </cell>
          <cell r="E179" t="str">
            <v>否</v>
          </cell>
        </row>
        <row r="180">
          <cell r="C180" t="str">
            <v>91440101MA5ALPGN8R</v>
          </cell>
          <cell r="D180" t="str">
            <v>资金配套</v>
          </cell>
          <cell r="E180" t="str">
            <v>是</v>
          </cell>
          <cell r="F180" t="str">
            <v>（穗南）应急罚〔2019〕J032  号</v>
          </cell>
          <cell r="G180">
            <v>43601</v>
          </cell>
          <cell r="H180" t="str">
            <v>广州日辉实业发展有限公司锁闭生产车间应急逃生通道出口案，处罚金额1万元，不适用于听证程序。</v>
          </cell>
        </row>
        <row r="181">
          <cell r="C181" t="str">
            <v>914401017594250129</v>
          </cell>
          <cell r="D181" t="str">
            <v>资金配套</v>
          </cell>
          <cell r="E181" t="str">
            <v>否</v>
          </cell>
        </row>
        <row r="182">
          <cell r="C182" t="str">
            <v>91440115569770122Y</v>
          </cell>
          <cell r="D182" t="str">
            <v>资金配套</v>
          </cell>
          <cell r="E182" t="str">
            <v>否</v>
          </cell>
        </row>
        <row r="183">
          <cell r="C183" t="str">
            <v>9144011557216043X4</v>
          </cell>
          <cell r="D183" t="str">
            <v>资金配套</v>
          </cell>
          <cell r="E183" t="str">
            <v>否</v>
          </cell>
        </row>
        <row r="184">
          <cell r="C184" t="str">
            <v>91440101MA59CPPB7J</v>
          </cell>
          <cell r="D184" t="str">
            <v>资金配套</v>
          </cell>
          <cell r="E184" t="str">
            <v>否</v>
          </cell>
        </row>
        <row r="185">
          <cell r="C185" t="str">
            <v>914401157711874916</v>
          </cell>
          <cell r="D185" t="str">
            <v>资金配套</v>
          </cell>
          <cell r="E185" t="str">
            <v>否</v>
          </cell>
        </row>
        <row r="186">
          <cell r="C186" t="str">
            <v>91440101MA59ENA909</v>
          </cell>
          <cell r="D186" t="str">
            <v>资金配套</v>
          </cell>
          <cell r="E186" t="str">
            <v>否</v>
          </cell>
        </row>
        <row r="187">
          <cell r="C187" t="str">
            <v>91440101618705985B</v>
          </cell>
          <cell r="D187" t="str">
            <v>技改后奖补</v>
          </cell>
          <cell r="E187" t="str">
            <v>否</v>
          </cell>
        </row>
        <row r="188">
          <cell r="C188" t="str">
            <v>914401157371936603</v>
          </cell>
          <cell r="D188" t="str">
            <v>技改后奖补</v>
          </cell>
          <cell r="E188" t="str">
            <v>否</v>
          </cell>
        </row>
        <row r="189">
          <cell r="C189" t="str">
            <v>914401017555881648</v>
          </cell>
        </row>
        <row r="189">
          <cell r="E189" t="str">
            <v>否</v>
          </cell>
        </row>
        <row r="190">
          <cell r="C190" t="str">
            <v>9144010177116998XX</v>
          </cell>
        </row>
        <row r="190">
          <cell r="E190" t="str">
            <v>否</v>
          </cell>
        </row>
        <row r="191">
          <cell r="C191" t="str">
            <v>91440115764038498A</v>
          </cell>
        </row>
        <row r="191">
          <cell r="E191" t="str">
            <v>否</v>
          </cell>
        </row>
      </sheetData>
      <sheetData sheetId="8">
        <row r="3">
          <cell r="C3" t="str">
            <v>统一社会信用代码</v>
          </cell>
          <cell r="D3" t="str">
            <v>申请政策事项</v>
          </cell>
          <cell r="E3" t="str">
            <v>在南沙注册或迁入南沙时间
（请政数局填写）</v>
          </cell>
          <cell r="F3" t="str">
            <v>企业注册地是否在南沙区（请政数局填写）</v>
          </cell>
          <cell r="G3" t="str">
            <v>注册登记行业类别
（请政数局填写）</v>
          </cell>
          <cell r="H3" t="str">
            <v>2019年至今税务征管关系是否在南沙区
（请税务局填写）</v>
          </cell>
          <cell r="I3" t="str">
            <v>2019年至今统计关系是否在南沙区
（请统计局填写）</v>
          </cell>
          <cell r="J3" t="str">
            <v>纳入统计时间
（请统计局填写）</v>
          </cell>
          <cell r="K3" t="str">
            <v>入统登记企业行业（请统计局填写）</v>
          </cell>
          <cell r="L3" t="str">
            <v>工业投资项目是否已入统
（请统计局填写）</v>
          </cell>
        </row>
        <row r="3">
          <cell r="N3" t="str">
            <v>是否已签订“一企一策”协议
（请发改局、科技局、商务局填写）</v>
          </cell>
          <cell r="O3" t="str">
            <v>是否获得或正申报区级同类型扶持奖励
（请发改局、科技局、商务局填写）</v>
          </cell>
          <cell r="P3" t="str">
            <v>2019年1月1日至2019年12月31日是否存在违法违规情况
（以行政处罚书时间为准，请执法部门填写）</v>
          </cell>
        </row>
        <row r="4">
          <cell r="L4" t="str">
            <v>项目名称</v>
          </cell>
          <cell r="M4" t="str">
            <v>是否已入统</v>
          </cell>
        </row>
        <row r="4">
          <cell r="P4" t="str">
            <v>是否存在违法违规情况</v>
          </cell>
          <cell r="Q4" t="str">
            <v>行政处罚书文号</v>
          </cell>
          <cell r="R4" t="str">
            <v>行政处罚书时间
（X年X月X日）</v>
          </cell>
          <cell r="S4" t="str">
            <v>违法违规基本情况（违法内容、处罚金额、是否适用于听证程序等信息）</v>
          </cell>
          <cell r="T4" t="str">
            <v>是否推荐该企业申报相关奖励</v>
          </cell>
          <cell r="U4" t="str">
            <v>理由</v>
          </cell>
        </row>
        <row r="5">
          <cell r="C5" t="str">
            <v>91440115724837658N</v>
          </cell>
          <cell r="D5" t="str">
            <v>技改后奖补
固定资产投资补助</v>
          </cell>
          <cell r="E5" t="str">
            <v>/</v>
          </cell>
          <cell r="F5" t="str">
            <v>/</v>
          </cell>
          <cell r="G5" t="str">
            <v>/</v>
          </cell>
          <cell r="H5" t="str">
            <v>/</v>
          </cell>
          <cell r="I5" t="str">
            <v>/</v>
          </cell>
          <cell r="J5" t="str">
            <v>/</v>
          </cell>
          <cell r="K5" t="str">
            <v>/</v>
          </cell>
          <cell r="L5" t="str">
            <v>标签产品自动化产线的技术改造项目</v>
          </cell>
          <cell r="M5" t="str">
            <v>/</v>
          </cell>
          <cell r="N5" t="str">
            <v>/</v>
          </cell>
          <cell r="O5" t="str">
            <v>/</v>
          </cell>
          <cell r="P5" t="str">
            <v>否</v>
          </cell>
          <cell r="Q5" t="str">
            <v>/</v>
          </cell>
          <cell r="R5" t="str">
            <v>/</v>
          </cell>
          <cell r="S5" t="str">
            <v>/</v>
          </cell>
          <cell r="T5" t="str">
            <v>/</v>
          </cell>
          <cell r="U5" t="str">
            <v>/</v>
          </cell>
        </row>
        <row r="6">
          <cell r="C6" t="str">
            <v>91440101767657219T</v>
          </cell>
          <cell r="D6" t="str">
            <v>经营贡献奖
固定资产投资补助
技改后奖补</v>
          </cell>
          <cell r="E6" t="str">
            <v>/</v>
          </cell>
          <cell r="F6" t="str">
            <v>/</v>
          </cell>
          <cell r="G6" t="str">
            <v>/</v>
          </cell>
          <cell r="H6" t="str">
            <v>/</v>
          </cell>
          <cell r="I6" t="str">
            <v>/</v>
          </cell>
          <cell r="J6" t="str">
            <v>/</v>
          </cell>
          <cell r="K6" t="str">
            <v>/</v>
          </cell>
          <cell r="L6" t="str">
            <v>汽车刹车总成自动化产线的技术改造项目</v>
          </cell>
          <cell r="M6" t="str">
            <v>/</v>
          </cell>
          <cell r="N6" t="str">
            <v>/</v>
          </cell>
          <cell r="O6" t="str">
            <v>/</v>
          </cell>
          <cell r="P6" t="str">
            <v>否</v>
          </cell>
          <cell r="Q6" t="str">
            <v>/</v>
          </cell>
          <cell r="R6" t="str">
            <v>/</v>
          </cell>
          <cell r="S6" t="str">
            <v>/</v>
          </cell>
          <cell r="T6" t="str">
            <v>/</v>
          </cell>
          <cell r="U6" t="str">
            <v>/</v>
          </cell>
        </row>
        <row r="7">
          <cell r="C7" t="str">
            <v>91440115618700084A</v>
          </cell>
          <cell r="D7" t="str">
            <v>技改后奖补
经营贡献奖
高管人才奖</v>
          </cell>
          <cell r="E7" t="str">
            <v>/</v>
          </cell>
          <cell r="F7" t="str">
            <v>/</v>
          </cell>
          <cell r="G7" t="str">
            <v>/</v>
          </cell>
          <cell r="H7" t="str">
            <v>/</v>
          </cell>
          <cell r="I7" t="str">
            <v>/</v>
          </cell>
          <cell r="J7" t="str">
            <v>/</v>
          </cell>
          <cell r="K7" t="str">
            <v>/</v>
          </cell>
          <cell r="L7" t="str">
            <v>表面贴装及模组组装车间智能化生产技术改造项目</v>
          </cell>
          <cell r="M7" t="str">
            <v>/</v>
          </cell>
          <cell r="N7" t="str">
            <v>/</v>
          </cell>
          <cell r="O7" t="str">
            <v>/</v>
          </cell>
          <cell r="P7" t="str">
            <v>否</v>
          </cell>
          <cell r="Q7" t="str">
            <v>/</v>
          </cell>
          <cell r="R7" t="str">
            <v>/</v>
          </cell>
          <cell r="S7" t="str">
            <v>/</v>
          </cell>
          <cell r="T7" t="str">
            <v>/</v>
          </cell>
          <cell r="U7" t="str">
            <v>/</v>
          </cell>
        </row>
        <row r="8">
          <cell r="C8" t="str">
            <v>91440115708216261R</v>
          </cell>
          <cell r="D8" t="str">
            <v>资金配套
技改后奖补</v>
          </cell>
          <cell r="E8" t="str">
            <v>/</v>
          </cell>
          <cell r="F8" t="str">
            <v>/</v>
          </cell>
          <cell r="G8" t="str">
            <v>/</v>
          </cell>
          <cell r="H8" t="str">
            <v>/</v>
          </cell>
          <cell r="I8" t="str">
            <v>/</v>
          </cell>
          <cell r="J8" t="str">
            <v>/</v>
          </cell>
          <cell r="K8" t="str">
            <v>/</v>
          </cell>
          <cell r="L8" t="str">
            <v>聚氨酯及聚酯多元醇生产线的技术改造项目</v>
          </cell>
          <cell r="M8" t="str">
            <v>/</v>
          </cell>
          <cell r="N8" t="str">
            <v>/</v>
          </cell>
          <cell r="O8" t="str">
            <v>/</v>
          </cell>
          <cell r="P8" t="str">
            <v>否</v>
          </cell>
          <cell r="Q8" t="str">
            <v>/</v>
          </cell>
          <cell r="R8" t="str">
            <v>/</v>
          </cell>
          <cell r="S8" t="str">
            <v>/</v>
          </cell>
          <cell r="T8" t="str">
            <v>/</v>
          </cell>
          <cell r="U8" t="str">
            <v>/</v>
          </cell>
        </row>
        <row r="9">
          <cell r="C9" t="str">
            <v>91440115766109894K</v>
          </cell>
          <cell r="D9" t="str">
            <v>技改后奖补</v>
          </cell>
          <cell r="E9" t="str">
            <v>/</v>
          </cell>
          <cell r="F9" t="str">
            <v>/</v>
          </cell>
          <cell r="G9" t="str">
            <v>/</v>
          </cell>
          <cell r="H9" t="str">
            <v>/</v>
          </cell>
          <cell r="I9" t="str">
            <v>/</v>
          </cell>
          <cell r="J9" t="str">
            <v>/</v>
          </cell>
          <cell r="K9" t="str">
            <v>/</v>
          </cell>
          <cell r="L9" t="str">
            <v>自动化金属材料加工产线的技术改造项目</v>
          </cell>
          <cell r="M9" t="str">
            <v>/</v>
          </cell>
          <cell r="N9" t="str">
            <v>/</v>
          </cell>
          <cell r="O9" t="str">
            <v>/</v>
          </cell>
          <cell r="P9" t="str">
            <v>是</v>
          </cell>
          <cell r="Q9" t="str">
            <v>穗南综执处字〔2019〕第070003号</v>
          </cell>
          <cell r="R9">
            <v>43613</v>
          </cell>
          <cell r="S9" t="str">
            <v>1.该公司在2019年3月份有116名员工的工作时间存在超过法律法规规定时间的行为。2.罚款：对49名加班时间超过36小时未满72小时的员工每人按100元的标准对公司进行罚款，罚款金额共4900元（49人×100元=4900元）；对67名加班时间超过72小时的员工每人按300元的标准对公司进行罚款，罚款金额共20100元（67人×300元=20100）。
以上罚款合计: 25000 元（贰万伍仟元整）。3.不适用听证程序。</v>
          </cell>
          <cell r="T9" t="str">
            <v>/</v>
          </cell>
          <cell r="U9" t="str">
            <v>/</v>
          </cell>
        </row>
        <row r="10">
          <cell r="C10" t="str">
            <v>91440101761942502U</v>
          </cell>
          <cell r="D10" t="str">
            <v>资金配套
技改后奖补</v>
          </cell>
          <cell r="E10" t="str">
            <v>/</v>
          </cell>
          <cell r="F10" t="str">
            <v>/</v>
          </cell>
          <cell r="G10" t="str">
            <v>/</v>
          </cell>
          <cell r="H10" t="str">
            <v>/</v>
          </cell>
          <cell r="I10" t="str">
            <v>/</v>
          </cell>
          <cell r="J10" t="str">
            <v>/</v>
          </cell>
          <cell r="K10" t="str">
            <v>/</v>
          </cell>
          <cell r="L10" t="str">
            <v>AUDI产线的智能化技术改造项目</v>
          </cell>
          <cell r="M10" t="str">
            <v>/</v>
          </cell>
          <cell r="N10" t="str">
            <v>/</v>
          </cell>
          <cell r="O10" t="str">
            <v>/</v>
          </cell>
          <cell r="P10" t="str">
            <v>否</v>
          </cell>
          <cell r="Q10" t="str">
            <v>/</v>
          </cell>
          <cell r="R10" t="str">
            <v>/</v>
          </cell>
          <cell r="S10" t="str">
            <v>/</v>
          </cell>
          <cell r="T10" t="str">
            <v>/</v>
          </cell>
          <cell r="U10" t="str">
            <v>/</v>
          </cell>
        </row>
        <row r="11">
          <cell r="C11" t="str">
            <v>91440101753473857D</v>
          </cell>
          <cell r="D11" t="str">
            <v>资金配套
经营贡献奖</v>
          </cell>
          <cell r="E11" t="str">
            <v>/</v>
          </cell>
          <cell r="F11" t="str">
            <v>/</v>
          </cell>
          <cell r="G11" t="str">
            <v>/</v>
          </cell>
          <cell r="H11" t="str">
            <v>/</v>
          </cell>
          <cell r="I11" t="str">
            <v>/</v>
          </cell>
          <cell r="J11" t="str">
            <v>/</v>
          </cell>
          <cell r="K11" t="str">
            <v>/</v>
          </cell>
          <cell r="L11" t="str">
            <v>/</v>
          </cell>
          <cell r="M11" t="str">
            <v>/</v>
          </cell>
          <cell r="N11" t="str">
            <v>/</v>
          </cell>
          <cell r="O11" t="str">
            <v>/</v>
          </cell>
          <cell r="P11" t="str">
            <v>否</v>
          </cell>
          <cell r="Q11" t="str">
            <v>/</v>
          </cell>
          <cell r="R11" t="str">
            <v>/</v>
          </cell>
          <cell r="S11" t="str">
            <v>/</v>
          </cell>
          <cell r="T11" t="str">
            <v>/</v>
          </cell>
          <cell r="U11" t="str">
            <v>/</v>
          </cell>
        </row>
        <row r="12">
          <cell r="C12" t="str">
            <v>9144011561870152X5</v>
          </cell>
          <cell r="D12" t="str">
            <v>资金配套
技改后奖补
固定资产投资补助
经营贡献奖</v>
          </cell>
          <cell r="E12" t="str">
            <v>/</v>
          </cell>
          <cell r="F12" t="str">
            <v>/</v>
          </cell>
          <cell r="G12" t="str">
            <v>/</v>
          </cell>
          <cell r="H12" t="str">
            <v>/</v>
          </cell>
          <cell r="I12" t="str">
            <v>/</v>
          </cell>
          <cell r="J12" t="str">
            <v>/</v>
          </cell>
          <cell r="K12" t="str">
            <v>/</v>
          </cell>
          <cell r="L12" t="str">
            <v>电子元件智能化生产线技术改造项日</v>
          </cell>
          <cell r="M12" t="str">
            <v>/</v>
          </cell>
          <cell r="N12" t="str">
            <v>/</v>
          </cell>
          <cell r="O12" t="str">
            <v>/</v>
          </cell>
          <cell r="P12" t="str">
            <v>是</v>
          </cell>
          <cell r="Q12" t="str">
            <v>穗南综执处字〔2019〕第070018号</v>
          </cell>
          <cell r="R12">
            <v>43705</v>
          </cell>
          <cell r="S12" t="str">
            <v>1.该公司在2019年4月-6月份综合计算工时工作制一个周期内有366名员工的工作时间存在超过法律、法规或者规章延长劳动者工作时间的加班违法行为。2.对366名加班时间在2019年4月至6月综合计算工时工作制一个周期内超过加班总工时108小时未满216小时（含 216小时）的员工每人按100元的标准对公司进行罚款，罚款金额小计36600元（366人×100元=36600元）。3.不适用听证程序。</v>
          </cell>
          <cell r="T12" t="str">
            <v>/</v>
          </cell>
          <cell r="U12" t="str">
            <v>/</v>
          </cell>
        </row>
        <row r="13">
          <cell r="C13" t="str">
            <v>91440115766116453P</v>
          </cell>
          <cell r="D13" t="str">
            <v>资金配套
技改后奖补</v>
          </cell>
          <cell r="E13" t="str">
            <v>/</v>
          </cell>
          <cell r="F13" t="str">
            <v>/</v>
          </cell>
          <cell r="G13" t="str">
            <v>/</v>
          </cell>
          <cell r="H13" t="str">
            <v>/</v>
          </cell>
          <cell r="I13" t="str">
            <v>/</v>
          </cell>
          <cell r="J13" t="str">
            <v>/</v>
          </cell>
          <cell r="K13" t="str">
            <v>/</v>
          </cell>
          <cell r="L13" t="str">
            <v>高强度轻量化汽车座椅骨架生产线的技术改造项月</v>
          </cell>
          <cell r="M13" t="str">
            <v>/</v>
          </cell>
          <cell r="N13" t="str">
            <v>/</v>
          </cell>
          <cell r="O13" t="str">
            <v>/</v>
          </cell>
          <cell r="P13" t="str">
            <v>否</v>
          </cell>
          <cell r="Q13" t="str">
            <v>/</v>
          </cell>
          <cell r="R13" t="str">
            <v>/</v>
          </cell>
          <cell r="S13" t="str">
            <v>/</v>
          </cell>
          <cell r="T13" t="str">
            <v>/</v>
          </cell>
          <cell r="U13" t="str">
            <v>/</v>
          </cell>
        </row>
        <row r="14">
          <cell r="C14" t="str">
            <v>914401017889253316</v>
          </cell>
          <cell r="D14" t="str">
            <v>资金配套</v>
          </cell>
          <cell r="E14" t="str">
            <v>/</v>
          </cell>
          <cell r="F14" t="str">
            <v>/</v>
          </cell>
          <cell r="G14" t="str">
            <v>/</v>
          </cell>
          <cell r="H14" t="str">
            <v>/</v>
          </cell>
          <cell r="I14" t="str">
            <v>/</v>
          </cell>
          <cell r="J14" t="str">
            <v>/</v>
          </cell>
          <cell r="K14" t="str">
            <v>/</v>
          </cell>
          <cell r="L14" t="str">
            <v>/</v>
          </cell>
          <cell r="M14" t="str">
            <v>/</v>
          </cell>
          <cell r="N14" t="str">
            <v>/</v>
          </cell>
          <cell r="O14" t="str">
            <v>/</v>
          </cell>
          <cell r="P14" t="str">
            <v>否</v>
          </cell>
          <cell r="Q14" t="str">
            <v>/</v>
          </cell>
          <cell r="R14" t="str">
            <v>/</v>
          </cell>
          <cell r="S14" t="str">
            <v>/</v>
          </cell>
          <cell r="T14" t="str">
            <v>/</v>
          </cell>
          <cell r="U14" t="str">
            <v>/</v>
          </cell>
        </row>
        <row r="15">
          <cell r="C15" t="str">
            <v>9144011530466667X3</v>
          </cell>
          <cell r="D15" t="str">
            <v>资金配套</v>
          </cell>
          <cell r="E15" t="str">
            <v>/</v>
          </cell>
          <cell r="F15" t="str">
            <v>/</v>
          </cell>
          <cell r="G15" t="str">
            <v>/</v>
          </cell>
          <cell r="H15" t="str">
            <v>/</v>
          </cell>
          <cell r="I15" t="str">
            <v>/</v>
          </cell>
          <cell r="J15" t="str">
            <v>/</v>
          </cell>
          <cell r="K15" t="str">
            <v>/</v>
          </cell>
          <cell r="L15" t="str">
            <v>/</v>
          </cell>
          <cell r="M15" t="str">
            <v>/</v>
          </cell>
          <cell r="N15" t="str">
            <v>/</v>
          </cell>
          <cell r="O15" t="str">
            <v>/</v>
          </cell>
          <cell r="P15" t="str">
            <v>否</v>
          </cell>
          <cell r="Q15" t="str">
            <v>/</v>
          </cell>
          <cell r="R15" t="str">
            <v>/</v>
          </cell>
          <cell r="S15" t="str">
            <v>/</v>
          </cell>
          <cell r="T15" t="str">
            <v>/</v>
          </cell>
          <cell r="U15" t="str">
            <v>/</v>
          </cell>
        </row>
        <row r="16">
          <cell r="C16" t="str">
            <v>91440101MA59C8YX8K</v>
          </cell>
          <cell r="D16" t="str">
            <v>资金配套</v>
          </cell>
          <cell r="E16" t="str">
            <v>/</v>
          </cell>
          <cell r="F16" t="str">
            <v>/</v>
          </cell>
          <cell r="G16" t="str">
            <v>/</v>
          </cell>
          <cell r="H16" t="str">
            <v>/</v>
          </cell>
          <cell r="I16" t="str">
            <v>/</v>
          </cell>
          <cell r="J16" t="str">
            <v>/</v>
          </cell>
          <cell r="K16" t="str">
            <v>/</v>
          </cell>
          <cell r="L16" t="str">
            <v>/</v>
          </cell>
          <cell r="M16" t="str">
            <v>/</v>
          </cell>
          <cell r="N16" t="str">
            <v>/</v>
          </cell>
          <cell r="O16" t="str">
            <v>/</v>
          </cell>
          <cell r="P16" t="str">
            <v>否</v>
          </cell>
          <cell r="Q16" t="str">
            <v>/</v>
          </cell>
          <cell r="R16" t="str">
            <v>/</v>
          </cell>
          <cell r="S16" t="str">
            <v>/</v>
          </cell>
          <cell r="T16" t="str">
            <v>/</v>
          </cell>
          <cell r="U16" t="str">
            <v>/</v>
          </cell>
        </row>
        <row r="17">
          <cell r="C17" t="str">
            <v>91440115MA59DLBU8D</v>
          </cell>
          <cell r="D17" t="str">
            <v>资金配套</v>
          </cell>
          <cell r="E17" t="str">
            <v>/</v>
          </cell>
          <cell r="F17" t="str">
            <v>/</v>
          </cell>
          <cell r="G17" t="str">
            <v>/</v>
          </cell>
          <cell r="H17" t="str">
            <v>/</v>
          </cell>
          <cell r="I17" t="str">
            <v>/</v>
          </cell>
          <cell r="J17" t="str">
            <v>/</v>
          </cell>
          <cell r="K17" t="str">
            <v>/</v>
          </cell>
          <cell r="L17" t="str">
            <v>/</v>
          </cell>
          <cell r="M17" t="str">
            <v>/</v>
          </cell>
          <cell r="N17" t="str">
            <v>/</v>
          </cell>
          <cell r="O17" t="str">
            <v>/</v>
          </cell>
          <cell r="P17" t="str">
            <v>否</v>
          </cell>
          <cell r="Q17" t="str">
            <v>/</v>
          </cell>
          <cell r="R17" t="str">
            <v>/</v>
          </cell>
          <cell r="S17" t="str">
            <v>/</v>
          </cell>
          <cell r="T17" t="str">
            <v>/</v>
          </cell>
          <cell r="U17" t="str">
            <v>/</v>
          </cell>
        </row>
        <row r="18">
          <cell r="C18" t="str">
            <v>91440101327535736R</v>
          </cell>
          <cell r="D18" t="str">
            <v>资金配套</v>
          </cell>
          <cell r="E18" t="str">
            <v>/</v>
          </cell>
          <cell r="F18" t="str">
            <v>/</v>
          </cell>
          <cell r="G18" t="str">
            <v>/</v>
          </cell>
          <cell r="H18" t="str">
            <v>/</v>
          </cell>
          <cell r="I18" t="str">
            <v>/</v>
          </cell>
          <cell r="J18" t="str">
            <v>/</v>
          </cell>
          <cell r="K18" t="str">
            <v>/</v>
          </cell>
          <cell r="L18" t="str">
            <v>/</v>
          </cell>
          <cell r="M18" t="str">
            <v>/</v>
          </cell>
          <cell r="N18" t="str">
            <v>/</v>
          </cell>
          <cell r="O18" t="str">
            <v>/</v>
          </cell>
          <cell r="P18" t="str">
            <v>否</v>
          </cell>
          <cell r="Q18" t="str">
            <v>/</v>
          </cell>
          <cell r="R18" t="str">
            <v>/</v>
          </cell>
          <cell r="S18" t="str">
            <v>/</v>
          </cell>
          <cell r="T18" t="str">
            <v>/</v>
          </cell>
          <cell r="U18" t="str">
            <v>/</v>
          </cell>
        </row>
        <row r="19">
          <cell r="C19" t="str">
            <v>91440000617414043W</v>
          </cell>
          <cell r="D19" t="str">
            <v>经营贡献奖</v>
          </cell>
          <cell r="E19" t="str">
            <v>/</v>
          </cell>
          <cell r="F19" t="str">
            <v>/</v>
          </cell>
          <cell r="G19" t="str">
            <v>/</v>
          </cell>
          <cell r="H19" t="str">
            <v>/</v>
          </cell>
          <cell r="I19" t="str">
            <v>/</v>
          </cell>
          <cell r="J19" t="str">
            <v>/</v>
          </cell>
          <cell r="K19" t="str">
            <v>/</v>
          </cell>
          <cell r="L19" t="str">
            <v>/</v>
          </cell>
          <cell r="M19" t="str">
            <v>/</v>
          </cell>
          <cell r="N19" t="str">
            <v>/</v>
          </cell>
          <cell r="O19" t="str">
            <v>/</v>
          </cell>
          <cell r="P19" t="str">
            <v>否</v>
          </cell>
          <cell r="Q19" t="str">
            <v>/</v>
          </cell>
          <cell r="R19" t="str">
            <v>/</v>
          </cell>
          <cell r="S19" t="str">
            <v>/</v>
          </cell>
          <cell r="T19" t="str">
            <v>/</v>
          </cell>
          <cell r="U19" t="str">
            <v>/</v>
          </cell>
        </row>
        <row r="20">
          <cell r="C20" t="str">
            <v>91440101725031162M</v>
          </cell>
          <cell r="D20" t="str">
            <v>资金配套</v>
          </cell>
          <cell r="E20" t="str">
            <v>/</v>
          </cell>
          <cell r="F20" t="str">
            <v>/</v>
          </cell>
          <cell r="G20" t="str">
            <v>/</v>
          </cell>
          <cell r="H20" t="str">
            <v>/</v>
          </cell>
          <cell r="I20" t="str">
            <v>/</v>
          </cell>
          <cell r="J20" t="str">
            <v>/</v>
          </cell>
          <cell r="K20" t="str">
            <v>/</v>
          </cell>
          <cell r="L20" t="str">
            <v>/</v>
          </cell>
          <cell r="M20" t="str">
            <v>/</v>
          </cell>
          <cell r="N20" t="str">
            <v>/</v>
          </cell>
          <cell r="O20" t="str">
            <v>/</v>
          </cell>
          <cell r="P20" t="str">
            <v>否</v>
          </cell>
          <cell r="Q20" t="str">
            <v>/</v>
          </cell>
          <cell r="R20" t="str">
            <v>/</v>
          </cell>
          <cell r="S20" t="str">
            <v>/</v>
          </cell>
          <cell r="T20" t="str">
            <v>/</v>
          </cell>
          <cell r="U20" t="str">
            <v>/</v>
          </cell>
        </row>
        <row r="21">
          <cell r="C21" t="str">
            <v>91440900727854947H</v>
          </cell>
          <cell r="D21" t="str">
            <v>经营贡献奖
资金配套</v>
          </cell>
          <cell r="E21" t="str">
            <v>/</v>
          </cell>
          <cell r="F21" t="str">
            <v>/</v>
          </cell>
          <cell r="G21" t="str">
            <v>/</v>
          </cell>
          <cell r="H21" t="str">
            <v>/</v>
          </cell>
          <cell r="I21" t="str">
            <v>/</v>
          </cell>
          <cell r="J21" t="str">
            <v>/</v>
          </cell>
          <cell r="K21" t="str">
            <v>/</v>
          </cell>
          <cell r="L21" t="str">
            <v>/</v>
          </cell>
          <cell r="M21" t="str">
            <v>/</v>
          </cell>
          <cell r="N21" t="str">
            <v>/</v>
          </cell>
          <cell r="O21" t="str">
            <v>/</v>
          </cell>
          <cell r="P21" t="str">
            <v>否</v>
          </cell>
          <cell r="Q21" t="str">
            <v>/</v>
          </cell>
          <cell r="R21" t="str">
            <v>/</v>
          </cell>
          <cell r="S21" t="str">
            <v>/</v>
          </cell>
          <cell r="T21" t="str">
            <v>/</v>
          </cell>
          <cell r="U21" t="str">
            <v>/</v>
          </cell>
        </row>
        <row r="22">
          <cell r="C22" t="str">
            <v>91440101717852200L</v>
          </cell>
          <cell r="D22" t="str">
            <v>产业联动发展奖</v>
          </cell>
          <cell r="E22" t="str">
            <v>/</v>
          </cell>
          <cell r="F22" t="str">
            <v>/</v>
          </cell>
          <cell r="G22" t="str">
            <v>/</v>
          </cell>
          <cell r="H22" t="str">
            <v>/</v>
          </cell>
          <cell r="I22" t="str">
            <v>/</v>
          </cell>
          <cell r="J22" t="str">
            <v>/</v>
          </cell>
          <cell r="K22" t="str">
            <v>/</v>
          </cell>
          <cell r="L22" t="str">
            <v>/</v>
          </cell>
          <cell r="M22" t="str">
            <v>/</v>
          </cell>
          <cell r="N22" t="str">
            <v>/</v>
          </cell>
          <cell r="O22" t="str">
            <v>/</v>
          </cell>
          <cell r="P22" t="str">
            <v>否</v>
          </cell>
          <cell r="Q22" t="str">
            <v>/</v>
          </cell>
          <cell r="R22" t="str">
            <v>/</v>
          </cell>
          <cell r="S22" t="str">
            <v>/</v>
          </cell>
          <cell r="T22" t="str">
            <v>/</v>
          </cell>
          <cell r="U22" t="str">
            <v>/</v>
          </cell>
        </row>
        <row r="23">
          <cell r="C23" t="str">
            <v>91440115767698563X</v>
          </cell>
          <cell r="D23" t="str">
            <v>产业联动发展奖
技改后奖补
固定资产投资补助</v>
          </cell>
          <cell r="E23" t="str">
            <v>/</v>
          </cell>
          <cell r="F23" t="str">
            <v>/</v>
          </cell>
          <cell r="G23" t="str">
            <v>/</v>
          </cell>
          <cell r="H23" t="str">
            <v>/</v>
          </cell>
          <cell r="I23" t="str">
            <v>/</v>
          </cell>
          <cell r="J23" t="str">
            <v>/</v>
          </cell>
          <cell r="K23" t="str">
            <v>/</v>
          </cell>
          <cell r="L23" t="str">
            <v>广汽丰通铜业有限公司激光拼焊二期技术改造项目</v>
          </cell>
          <cell r="M23" t="str">
            <v>/</v>
          </cell>
          <cell r="N23" t="str">
            <v>/</v>
          </cell>
          <cell r="O23" t="str">
            <v>/</v>
          </cell>
          <cell r="P23" t="str">
            <v>是</v>
          </cell>
          <cell r="Q23" t="str">
            <v>粤穗南综执（黄）罚字〔2019〕200178号</v>
          </cell>
          <cell r="R23">
            <v>43892</v>
          </cell>
          <cell r="S23" t="str">
            <v>该单位于2012年在广州市南沙区黄阁镇黄阁一横路4号及6号未取得《建设工程规划许可证》的情况下建设一栋仓库，建筑面积36.22平方米，经规划部门认定，该违法建设属于尚可采取改正措施消除对规划实施影响的违法建设。该单位已缴纳行政处罚金额6084.96元。</v>
          </cell>
          <cell r="T23" t="str">
            <v>/</v>
          </cell>
          <cell r="U23" t="str">
            <v>/</v>
          </cell>
        </row>
        <row r="24">
          <cell r="C24" t="str">
            <v>91440115061146011F</v>
          </cell>
          <cell r="D24" t="str">
            <v>经营贡献奖</v>
          </cell>
          <cell r="E24" t="str">
            <v>/</v>
          </cell>
          <cell r="F24" t="str">
            <v>/</v>
          </cell>
          <cell r="G24" t="str">
            <v>/</v>
          </cell>
          <cell r="H24" t="str">
            <v>/</v>
          </cell>
          <cell r="I24" t="str">
            <v>/</v>
          </cell>
          <cell r="J24" t="str">
            <v>/</v>
          </cell>
          <cell r="K24" t="str">
            <v>/</v>
          </cell>
          <cell r="L24" t="str">
            <v>/</v>
          </cell>
          <cell r="M24" t="str">
            <v>/</v>
          </cell>
          <cell r="N24" t="str">
            <v>/</v>
          </cell>
          <cell r="O24" t="str">
            <v>/</v>
          </cell>
          <cell r="P24" t="str">
            <v>否</v>
          </cell>
          <cell r="Q24" t="str">
            <v>/</v>
          </cell>
          <cell r="R24" t="str">
            <v>/</v>
          </cell>
          <cell r="S24" t="str">
            <v>/</v>
          </cell>
          <cell r="T24" t="str">
            <v>/</v>
          </cell>
          <cell r="U24" t="str">
            <v>/</v>
          </cell>
        </row>
        <row r="25">
          <cell r="C25" t="str">
            <v>91440101MA59FPN003</v>
          </cell>
          <cell r="D25" t="str">
            <v>资金配套</v>
          </cell>
          <cell r="E25" t="str">
            <v>/</v>
          </cell>
          <cell r="F25" t="str">
            <v>/</v>
          </cell>
          <cell r="G25" t="str">
            <v>/</v>
          </cell>
          <cell r="H25" t="str">
            <v>/</v>
          </cell>
          <cell r="I25" t="str">
            <v>/</v>
          </cell>
          <cell r="J25" t="str">
            <v>/</v>
          </cell>
          <cell r="K25" t="str">
            <v>/</v>
          </cell>
          <cell r="L25" t="str">
            <v>/</v>
          </cell>
          <cell r="M25" t="str">
            <v>/</v>
          </cell>
          <cell r="N25" t="str">
            <v>/</v>
          </cell>
          <cell r="O25" t="str">
            <v>/</v>
          </cell>
          <cell r="P25" t="str">
            <v>否</v>
          </cell>
          <cell r="Q25" t="str">
            <v>/</v>
          </cell>
          <cell r="R25" t="str">
            <v>/</v>
          </cell>
          <cell r="S25" t="str">
            <v>/</v>
          </cell>
          <cell r="T25" t="str">
            <v>/</v>
          </cell>
          <cell r="U25" t="str">
            <v>/</v>
          </cell>
        </row>
        <row r="26">
          <cell r="C26" t="str">
            <v>914401157994142114</v>
          </cell>
          <cell r="D26" t="str">
            <v>高管人才奖
经营贡献奖</v>
          </cell>
          <cell r="E26" t="str">
            <v>/</v>
          </cell>
          <cell r="F26" t="str">
            <v>/</v>
          </cell>
          <cell r="G26" t="str">
            <v>/</v>
          </cell>
          <cell r="H26" t="str">
            <v>/</v>
          </cell>
          <cell r="I26" t="str">
            <v>/</v>
          </cell>
          <cell r="J26" t="str">
            <v>/</v>
          </cell>
          <cell r="K26" t="str">
            <v>/</v>
          </cell>
          <cell r="L26" t="str">
            <v>/</v>
          </cell>
          <cell r="M26" t="str">
            <v>/</v>
          </cell>
          <cell r="N26" t="str">
            <v>/</v>
          </cell>
          <cell r="O26" t="str">
            <v>/</v>
          </cell>
          <cell r="P26" t="str">
            <v>否</v>
          </cell>
          <cell r="Q26" t="str">
            <v>/</v>
          </cell>
          <cell r="R26" t="str">
            <v>/</v>
          </cell>
          <cell r="S26" t="str">
            <v>/</v>
          </cell>
          <cell r="T26" t="str">
            <v>/</v>
          </cell>
          <cell r="U26" t="str">
            <v>/</v>
          </cell>
        </row>
        <row r="27">
          <cell r="C27" t="str">
            <v>91440101190444998U</v>
          </cell>
          <cell r="D27" t="str">
            <v>高管人才奖
产业联动发展奖
经营贡献奖</v>
          </cell>
          <cell r="E27" t="str">
            <v>/</v>
          </cell>
          <cell r="F27" t="str">
            <v>/</v>
          </cell>
          <cell r="G27" t="str">
            <v>/</v>
          </cell>
          <cell r="H27" t="str">
            <v>/</v>
          </cell>
          <cell r="I27" t="str">
            <v>/</v>
          </cell>
          <cell r="J27" t="str">
            <v>/</v>
          </cell>
          <cell r="K27" t="str">
            <v>/</v>
          </cell>
          <cell r="L27" t="str">
            <v>/</v>
          </cell>
          <cell r="M27" t="str">
            <v>/</v>
          </cell>
          <cell r="N27" t="str">
            <v>/</v>
          </cell>
          <cell r="O27" t="str">
            <v>/</v>
          </cell>
          <cell r="P27" t="str">
            <v>否</v>
          </cell>
          <cell r="Q27" t="str">
            <v>/</v>
          </cell>
          <cell r="R27" t="str">
            <v>/</v>
          </cell>
          <cell r="S27" t="str">
            <v>/</v>
          </cell>
          <cell r="T27" t="str">
            <v>/</v>
          </cell>
          <cell r="U27" t="str">
            <v>/</v>
          </cell>
        </row>
        <row r="28">
          <cell r="C28" t="str">
            <v>914401156986882649</v>
          </cell>
          <cell r="D28" t="str">
            <v>资金配套</v>
          </cell>
          <cell r="E28" t="str">
            <v>/</v>
          </cell>
          <cell r="F28" t="str">
            <v>/</v>
          </cell>
          <cell r="G28" t="str">
            <v>/</v>
          </cell>
          <cell r="H28" t="str">
            <v>/</v>
          </cell>
          <cell r="I28" t="str">
            <v>/</v>
          </cell>
          <cell r="J28" t="str">
            <v>/</v>
          </cell>
          <cell r="K28" t="str">
            <v>/</v>
          </cell>
          <cell r="L28" t="str">
            <v>/</v>
          </cell>
          <cell r="M28" t="str">
            <v>/</v>
          </cell>
          <cell r="N28" t="str">
            <v>/</v>
          </cell>
          <cell r="O28" t="str">
            <v>/</v>
          </cell>
          <cell r="P28" t="str">
            <v>否</v>
          </cell>
          <cell r="Q28" t="str">
            <v>/</v>
          </cell>
          <cell r="R28" t="str">
            <v>/</v>
          </cell>
          <cell r="S28" t="str">
            <v>/</v>
          </cell>
          <cell r="T28" t="str">
            <v>/</v>
          </cell>
          <cell r="U28" t="str">
            <v>/</v>
          </cell>
        </row>
        <row r="29">
          <cell r="C29" t="str">
            <v>914401017934816247</v>
          </cell>
          <cell r="D29" t="str">
            <v>资金配套
技改后奖补</v>
          </cell>
          <cell r="E29" t="str">
            <v>/</v>
          </cell>
          <cell r="F29" t="str">
            <v>/</v>
          </cell>
          <cell r="G29" t="str">
            <v>/</v>
          </cell>
          <cell r="H29" t="str">
            <v>/</v>
          </cell>
          <cell r="I29" t="str">
            <v>/</v>
          </cell>
          <cell r="J29" t="str">
            <v>/</v>
          </cell>
          <cell r="K29" t="str">
            <v>/</v>
          </cell>
          <cell r="L29" t="str">
            <v>锂离子电池转型升级技术改造项目
圆柱形钢壳锂电池自动化生产线技术改造项目</v>
          </cell>
          <cell r="M29" t="str">
            <v>/</v>
          </cell>
          <cell r="N29" t="str">
            <v>/</v>
          </cell>
          <cell r="O29" t="str">
            <v>/</v>
          </cell>
          <cell r="P29" t="str">
            <v>否</v>
          </cell>
          <cell r="Q29" t="str">
            <v>/</v>
          </cell>
          <cell r="R29" t="str">
            <v>/</v>
          </cell>
          <cell r="S29" t="str">
            <v>/</v>
          </cell>
          <cell r="T29" t="str">
            <v>/</v>
          </cell>
          <cell r="U29" t="str">
            <v>/</v>
          </cell>
        </row>
        <row r="30">
          <cell r="C30" t="str">
            <v>91440101689323378W</v>
          </cell>
          <cell r="D30" t="str">
            <v>经营贡献奖</v>
          </cell>
          <cell r="E30" t="str">
            <v>/</v>
          </cell>
          <cell r="F30" t="str">
            <v>/</v>
          </cell>
          <cell r="G30" t="str">
            <v>/</v>
          </cell>
          <cell r="H30" t="str">
            <v>/</v>
          </cell>
          <cell r="I30" t="str">
            <v>/</v>
          </cell>
          <cell r="J30" t="str">
            <v>/</v>
          </cell>
          <cell r="K30" t="str">
            <v>/</v>
          </cell>
          <cell r="L30" t="str">
            <v>/</v>
          </cell>
          <cell r="M30" t="str">
            <v>/</v>
          </cell>
          <cell r="N30" t="str">
            <v>/</v>
          </cell>
          <cell r="O30" t="str">
            <v>/</v>
          </cell>
          <cell r="P30" t="str">
            <v>否</v>
          </cell>
          <cell r="Q30" t="str">
            <v>/</v>
          </cell>
          <cell r="R30" t="str">
            <v>/</v>
          </cell>
          <cell r="S30" t="str">
            <v>/</v>
          </cell>
          <cell r="T30" t="str">
            <v>/</v>
          </cell>
          <cell r="U30" t="str">
            <v>/</v>
          </cell>
        </row>
        <row r="31">
          <cell r="C31" t="str">
            <v>91440101764027350F</v>
          </cell>
          <cell r="D31" t="str">
            <v>资金配套
产业联动发展奖
技改后奖补</v>
          </cell>
          <cell r="E31" t="str">
            <v>/</v>
          </cell>
          <cell r="F31" t="str">
            <v>/</v>
          </cell>
          <cell r="G31" t="str">
            <v>/</v>
          </cell>
          <cell r="H31" t="str">
            <v>/</v>
          </cell>
          <cell r="I31" t="str">
            <v>/</v>
          </cell>
          <cell r="J31" t="str">
            <v>/</v>
          </cell>
          <cell r="K31" t="str">
            <v>/</v>
          </cell>
          <cell r="L31" t="str">
            <v>改款雷凌智能焊接生产线技术改造项目</v>
          </cell>
          <cell r="M31" t="str">
            <v>/</v>
          </cell>
          <cell r="N31" t="str">
            <v>/</v>
          </cell>
          <cell r="O31" t="str">
            <v>/</v>
          </cell>
          <cell r="P31" t="str">
            <v>否</v>
          </cell>
          <cell r="Q31" t="str">
            <v>/</v>
          </cell>
          <cell r="R31" t="str">
            <v>/</v>
          </cell>
          <cell r="S31" t="str">
            <v>/</v>
          </cell>
          <cell r="T31" t="str">
            <v>/</v>
          </cell>
          <cell r="U31" t="str">
            <v>/</v>
          </cell>
        </row>
        <row r="32">
          <cell r="C32" t="str">
            <v>91440101MA59LPRH85</v>
          </cell>
          <cell r="D32" t="str">
            <v>资金配套</v>
          </cell>
          <cell r="E32" t="str">
            <v>/</v>
          </cell>
          <cell r="F32" t="str">
            <v>/</v>
          </cell>
          <cell r="G32" t="str">
            <v>/</v>
          </cell>
          <cell r="H32" t="str">
            <v>/</v>
          </cell>
          <cell r="I32" t="str">
            <v>/</v>
          </cell>
          <cell r="J32" t="str">
            <v>/</v>
          </cell>
          <cell r="K32" t="str">
            <v>/</v>
          </cell>
          <cell r="L32" t="str">
            <v>/</v>
          </cell>
          <cell r="M32" t="str">
            <v>/</v>
          </cell>
          <cell r="N32" t="str">
            <v>/</v>
          </cell>
          <cell r="O32" t="str">
            <v>/</v>
          </cell>
          <cell r="P32" t="str">
            <v>否</v>
          </cell>
          <cell r="Q32" t="str">
            <v>/</v>
          </cell>
          <cell r="R32" t="str">
            <v>/</v>
          </cell>
          <cell r="S32" t="str">
            <v>/</v>
          </cell>
          <cell r="T32" t="str">
            <v>/</v>
          </cell>
          <cell r="U32" t="str">
            <v>/</v>
          </cell>
        </row>
        <row r="33">
          <cell r="C33" t="str">
            <v>91440113574028811R</v>
          </cell>
          <cell r="D33" t="str">
            <v>资金配套</v>
          </cell>
          <cell r="E33" t="str">
            <v>/</v>
          </cell>
          <cell r="F33" t="str">
            <v>/</v>
          </cell>
          <cell r="G33" t="str">
            <v>/</v>
          </cell>
          <cell r="H33" t="str">
            <v>/</v>
          </cell>
          <cell r="I33" t="str">
            <v>/</v>
          </cell>
          <cell r="J33" t="str">
            <v>/</v>
          </cell>
          <cell r="K33" t="str">
            <v>/</v>
          </cell>
          <cell r="L33" t="str">
            <v>/</v>
          </cell>
          <cell r="M33" t="str">
            <v>/</v>
          </cell>
          <cell r="N33" t="str">
            <v>/</v>
          </cell>
          <cell r="O33" t="str">
            <v>/</v>
          </cell>
          <cell r="P33" t="str">
            <v>否</v>
          </cell>
          <cell r="Q33" t="str">
            <v>/</v>
          </cell>
          <cell r="R33" t="str">
            <v>/</v>
          </cell>
          <cell r="S33" t="str">
            <v>/</v>
          </cell>
          <cell r="T33" t="str">
            <v>/</v>
          </cell>
          <cell r="U33" t="str">
            <v>/</v>
          </cell>
        </row>
        <row r="34">
          <cell r="C34" t="str">
            <v>91440115661832314B</v>
          </cell>
          <cell r="D34" t="str">
            <v>技改后奖补
资金配套</v>
          </cell>
          <cell r="E34" t="str">
            <v>/</v>
          </cell>
          <cell r="F34" t="str">
            <v>/</v>
          </cell>
          <cell r="G34" t="str">
            <v>/</v>
          </cell>
          <cell r="H34" t="str">
            <v>/</v>
          </cell>
          <cell r="I34" t="str">
            <v>/</v>
          </cell>
          <cell r="J34" t="str">
            <v>/</v>
          </cell>
          <cell r="K34" t="str">
            <v>/</v>
          </cell>
          <cell r="L34" t="str">
            <v>高效汽车钣金冲压线的技术改造项目</v>
          </cell>
          <cell r="M34" t="str">
            <v>/</v>
          </cell>
          <cell r="N34" t="str">
            <v>/</v>
          </cell>
          <cell r="O34" t="str">
            <v>/</v>
          </cell>
          <cell r="P34" t="str">
            <v>否</v>
          </cell>
          <cell r="Q34" t="str">
            <v>/</v>
          </cell>
          <cell r="R34" t="str">
            <v>/</v>
          </cell>
          <cell r="S34" t="str">
            <v>/</v>
          </cell>
          <cell r="T34" t="str">
            <v>/</v>
          </cell>
          <cell r="U34" t="str">
            <v>/</v>
          </cell>
        </row>
        <row r="35">
          <cell r="C35" t="str">
            <v>91440115327529280E</v>
          </cell>
          <cell r="D35" t="str">
            <v>经营贡献奖</v>
          </cell>
          <cell r="E35" t="str">
            <v>/</v>
          </cell>
          <cell r="F35" t="str">
            <v>/</v>
          </cell>
          <cell r="G35" t="str">
            <v>/</v>
          </cell>
          <cell r="H35" t="str">
            <v>/</v>
          </cell>
          <cell r="I35" t="str">
            <v>/</v>
          </cell>
          <cell r="J35" t="str">
            <v>/</v>
          </cell>
          <cell r="K35" t="str">
            <v>/</v>
          </cell>
          <cell r="L35" t="str">
            <v>/</v>
          </cell>
          <cell r="M35" t="str">
            <v>/</v>
          </cell>
          <cell r="N35" t="str">
            <v>/</v>
          </cell>
          <cell r="O35" t="str">
            <v>/</v>
          </cell>
          <cell r="P35" t="str">
            <v>否</v>
          </cell>
          <cell r="Q35" t="str">
            <v>/</v>
          </cell>
          <cell r="R35" t="str">
            <v>/</v>
          </cell>
          <cell r="S35" t="str">
            <v>/</v>
          </cell>
          <cell r="T35" t="str">
            <v>/</v>
          </cell>
          <cell r="U35" t="str">
            <v>/</v>
          </cell>
        </row>
        <row r="36">
          <cell r="C36" t="str">
            <v>91440115795539017Q</v>
          </cell>
          <cell r="D36" t="str">
            <v>经营贡献奖
产业联动发展奖</v>
          </cell>
          <cell r="E36" t="str">
            <v>/</v>
          </cell>
          <cell r="F36" t="str">
            <v>/</v>
          </cell>
          <cell r="G36" t="str">
            <v>/</v>
          </cell>
          <cell r="H36" t="str">
            <v>/</v>
          </cell>
          <cell r="I36" t="str">
            <v>/</v>
          </cell>
          <cell r="J36" t="str">
            <v>/</v>
          </cell>
          <cell r="K36" t="str">
            <v>/</v>
          </cell>
          <cell r="L36" t="str">
            <v>/</v>
          </cell>
          <cell r="M36" t="str">
            <v>/</v>
          </cell>
          <cell r="N36" t="str">
            <v>/</v>
          </cell>
          <cell r="O36" t="str">
            <v>/</v>
          </cell>
          <cell r="P36" t="str">
            <v>否</v>
          </cell>
          <cell r="Q36" t="str">
            <v>/</v>
          </cell>
          <cell r="R36" t="str">
            <v>/</v>
          </cell>
          <cell r="S36" t="str">
            <v>/</v>
          </cell>
          <cell r="T36" t="str">
            <v>/</v>
          </cell>
          <cell r="U36" t="str">
            <v>/</v>
          </cell>
        </row>
        <row r="37">
          <cell r="C37" t="str">
            <v>9144011555665902X7</v>
          </cell>
          <cell r="D37" t="str">
            <v>技改后奖补
资金配套</v>
          </cell>
          <cell r="E37" t="str">
            <v>/</v>
          </cell>
          <cell r="F37" t="str">
            <v>/</v>
          </cell>
          <cell r="G37" t="str">
            <v>/</v>
          </cell>
          <cell r="H37" t="str">
            <v>/</v>
          </cell>
          <cell r="I37" t="str">
            <v>/</v>
          </cell>
          <cell r="J37" t="str">
            <v>/</v>
          </cell>
          <cell r="K37" t="str">
            <v>/</v>
          </cell>
          <cell r="L37" t="str">
            <v>R32环保冷媒转化及绿色生产技术改造项目</v>
          </cell>
          <cell r="M37" t="str">
            <v>/</v>
          </cell>
          <cell r="N37" t="str">
            <v>/</v>
          </cell>
          <cell r="O37" t="str">
            <v>/</v>
          </cell>
          <cell r="P37" t="str">
            <v>否</v>
          </cell>
          <cell r="Q37" t="str">
            <v>/</v>
          </cell>
          <cell r="R37" t="str">
            <v>/</v>
          </cell>
          <cell r="S37" t="str">
            <v>/</v>
          </cell>
          <cell r="T37" t="str">
            <v>/</v>
          </cell>
          <cell r="U37" t="str">
            <v>/</v>
          </cell>
        </row>
        <row r="38">
          <cell r="C38" t="str">
            <v>91440400730468203G</v>
          </cell>
          <cell r="D38" t="str">
            <v>经营贡献奖
资金配套</v>
          </cell>
          <cell r="E38" t="str">
            <v>/</v>
          </cell>
          <cell r="F38" t="str">
            <v>/</v>
          </cell>
          <cell r="G38" t="str">
            <v>/</v>
          </cell>
          <cell r="H38" t="str">
            <v>/</v>
          </cell>
          <cell r="I38" t="str">
            <v>/</v>
          </cell>
          <cell r="J38" t="str">
            <v>/</v>
          </cell>
          <cell r="K38" t="str">
            <v>/</v>
          </cell>
          <cell r="L38" t="str">
            <v>/</v>
          </cell>
          <cell r="M38" t="str">
            <v>/</v>
          </cell>
          <cell r="N38" t="str">
            <v>/</v>
          </cell>
          <cell r="O38" t="str">
            <v>/</v>
          </cell>
          <cell r="P38" t="str">
            <v>否</v>
          </cell>
          <cell r="Q38" t="str">
            <v>/</v>
          </cell>
          <cell r="R38" t="str">
            <v>/</v>
          </cell>
          <cell r="S38" t="str">
            <v>/</v>
          </cell>
          <cell r="T38" t="str">
            <v>/</v>
          </cell>
          <cell r="U38" t="str">
            <v>/</v>
          </cell>
        </row>
        <row r="39">
          <cell r="C39" t="str">
            <v>914401157268203903</v>
          </cell>
          <cell r="D39" t="str">
            <v>资金配套</v>
          </cell>
          <cell r="E39" t="str">
            <v>/</v>
          </cell>
          <cell r="F39" t="str">
            <v>/</v>
          </cell>
          <cell r="G39" t="str">
            <v>/</v>
          </cell>
          <cell r="H39" t="str">
            <v>/</v>
          </cell>
          <cell r="I39" t="str">
            <v>/</v>
          </cell>
          <cell r="J39" t="str">
            <v>/</v>
          </cell>
          <cell r="K39" t="str">
            <v>/</v>
          </cell>
          <cell r="L39" t="str">
            <v>/</v>
          </cell>
          <cell r="M39" t="str">
            <v>/</v>
          </cell>
          <cell r="N39" t="str">
            <v>/</v>
          </cell>
          <cell r="O39" t="str">
            <v>/</v>
          </cell>
          <cell r="P39" t="str">
            <v>否</v>
          </cell>
          <cell r="Q39" t="str">
            <v>/</v>
          </cell>
          <cell r="R39" t="str">
            <v>/</v>
          </cell>
          <cell r="S39" t="str">
            <v>/</v>
          </cell>
          <cell r="T39" t="str">
            <v>/</v>
          </cell>
          <cell r="U39" t="str">
            <v>/</v>
          </cell>
        </row>
        <row r="40">
          <cell r="C40" t="str">
            <v>91440101MA5AN3Y058</v>
          </cell>
          <cell r="D40" t="str">
            <v>高管人才奖
经营贡献奖</v>
          </cell>
          <cell r="E40" t="str">
            <v>/</v>
          </cell>
          <cell r="F40" t="str">
            <v>/</v>
          </cell>
          <cell r="G40" t="str">
            <v>/</v>
          </cell>
          <cell r="H40" t="str">
            <v>/</v>
          </cell>
          <cell r="I40" t="str">
            <v>/</v>
          </cell>
          <cell r="J40" t="str">
            <v>/</v>
          </cell>
          <cell r="K40" t="str">
            <v>/</v>
          </cell>
          <cell r="L40" t="str">
            <v>/</v>
          </cell>
          <cell r="M40" t="str">
            <v>/</v>
          </cell>
          <cell r="N40" t="str">
            <v>/</v>
          </cell>
          <cell r="O40" t="str">
            <v>/</v>
          </cell>
          <cell r="P40" t="str">
            <v>否</v>
          </cell>
          <cell r="Q40" t="str">
            <v>/</v>
          </cell>
          <cell r="R40" t="str">
            <v>/</v>
          </cell>
          <cell r="S40" t="str">
            <v>/</v>
          </cell>
          <cell r="T40" t="str">
            <v>/</v>
          </cell>
          <cell r="U40" t="str">
            <v>/</v>
          </cell>
        </row>
        <row r="41">
          <cell r="C41" t="str">
            <v>91440101757766630Q</v>
          </cell>
          <cell r="D41" t="str">
            <v>经营贡献奖
资金配套</v>
          </cell>
          <cell r="E41" t="str">
            <v>/</v>
          </cell>
          <cell r="F41" t="str">
            <v>/</v>
          </cell>
          <cell r="G41" t="str">
            <v>/</v>
          </cell>
          <cell r="H41" t="str">
            <v>/</v>
          </cell>
          <cell r="I41" t="str">
            <v>/</v>
          </cell>
          <cell r="J41" t="str">
            <v>/</v>
          </cell>
          <cell r="K41" t="str">
            <v>/</v>
          </cell>
          <cell r="L41" t="str">
            <v>/</v>
          </cell>
          <cell r="M41" t="str">
            <v>/</v>
          </cell>
          <cell r="N41" t="str">
            <v>/</v>
          </cell>
          <cell r="O41" t="str">
            <v>/</v>
          </cell>
          <cell r="P41" t="str">
            <v>否</v>
          </cell>
          <cell r="Q41" t="str">
            <v>/</v>
          </cell>
          <cell r="R41" t="str">
            <v>/</v>
          </cell>
          <cell r="S41" t="str">
            <v>/</v>
          </cell>
          <cell r="T41" t="str">
            <v>/</v>
          </cell>
          <cell r="U41" t="str">
            <v>/</v>
          </cell>
        </row>
        <row r="42">
          <cell r="C42" t="str">
            <v>91440101696938450J</v>
          </cell>
          <cell r="D42" t="str">
            <v>经营贡献奖</v>
          </cell>
          <cell r="E42" t="str">
            <v>/</v>
          </cell>
          <cell r="F42" t="str">
            <v>/</v>
          </cell>
          <cell r="G42" t="str">
            <v>/</v>
          </cell>
          <cell r="H42" t="str">
            <v>/</v>
          </cell>
          <cell r="I42" t="str">
            <v>/</v>
          </cell>
          <cell r="J42" t="str">
            <v>/</v>
          </cell>
          <cell r="K42" t="str">
            <v>/</v>
          </cell>
          <cell r="L42" t="str">
            <v>/</v>
          </cell>
          <cell r="M42" t="str">
            <v>/</v>
          </cell>
          <cell r="N42" t="str">
            <v>/</v>
          </cell>
          <cell r="O42" t="str">
            <v>/</v>
          </cell>
          <cell r="P42" t="str">
            <v>否</v>
          </cell>
          <cell r="Q42" t="str">
            <v>/</v>
          </cell>
          <cell r="R42" t="str">
            <v>/</v>
          </cell>
          <cell r="S42" t="str">
            <v>/</v>
          </cell>
          <cell r="T42" t="str">
            <v>/</v>
          </cell>
          <cell r="U42" t="str">
            <v>/</v>
          </cell>
        </row>
        <row r="43">
          <cell r="C43" t="str">
            <v>91440115747576948D</v>
          </cell>
          <cell r="D43" t="str">
            <v>资金配套</v>
          </cell>
          <cell r="E43" t="str">
            <v>/</v>
          </cell>
          <cell r="F43" t="str">
            <v>/</v>
          </cell>
          <cell r="G43" t="str">
            <v>/</v>
          </cell>
          <cell r="H43" t="str">
            <v>/</v>
          </cell>
          <cell r="I43" t="str">
            <v>/</v>
          </cell>
          <cell r="J43" t="str">
            <v>/</v>
          </cell>
          <cell r="K43" t="str">
            <v>/</v>
          </cell>
          <cell r="L43" t="str">
            <v>/</v>
          </cell>
          <cell r="M43" t="str">
            <v>/</v>
          </cell>
          <cell r="N43" t="str">
            <v>/</v>
          </cell>
          <cell r="O43" t="str">
            <v>/</v>
          </cell>
          <cell r="P43" t="str">
            <v>否</v>
          </cell>
          <cell r="Q43" t="str">
            <v>/</v>
          </cell>
          <cell r="R43" t="str">
            <v>/</v>
          </cell>
          <cell r="S43" t="str">
            <v>/</v>
          </cell>
          <cell r="T43" t="str">
            <v>/</v>
          </cell>
          <cell r="U43" t="str">
            <v>/</v>
          </cell>
        </row>
        <row r="44">
          <cell r="C44" t="str">
            <v>914401017594250129</v>
          </cell>
          <cell r="D44" t="str">
            <v>资金配套</v>
          </cell>
          <cell r="E44" t="str">
            <v>/</v>
          </cell>
          <cell r="F44" t="str">
            <v>/</v>
          </cell>
          <cell r="G44" t="str">
            <v>/</v>
          </cell>
          <cell r="H44" t="str">
            <v>/</v>
          </cell>
          <cell r="I44" t="str">
            <v>/</v>
          </cell>
          <cell r="J44" t="str">
            <v>/</v>
          </cell>
          <cell r="K44" t="str">
            <v>/</v>
          </cell>
          <cell r="L44" t="str">
            <v>/</v>
          </cell>
          <cell r="M44" t="str">
            <v>/</v>
          </cell>
          <cell r="N44" t="str">
            <v>/</v>
          </cell>
          <cell r="O44" t="str">
            <v>/</v>
          </cell>
          <cell r="P44" t="str">
            <v>否</v>
          </cell>
          <cell r="Q44" t="str">
            <v>/</v>
          </cell>
          <cell r="R44" t="str">
            <v>/</v>
          </cell>
          <cell r="S44" t="str">
            <v>/</v>
          </cell>
          <cell r="T44" t="str">
            <v>/</v>
          </cell>
          <cell r="U44" t="str">
            <v>/</v>
          </cell>
        </row>
        <row r="45">
          <cell r="C45" t="str">
            <v>91440101556658991A</v>
          </cell>
          <cell r="D45" t="str">
            <v>技改后奖补
资金配套
高管人才奖
产业联动发展奖
经营贡献奖</v>
          </cell>
          <cell r="E45" t="str">
            <v>/</v>
          </cell>
          <cell r="F45" t="str">
            <v>/</v>
          </cell>
          <cell r="G45" t="str">
            <v>/</v>
          </cell>
          <cell r="H45" t="str">
            <v>/</v>
          </cell>
          <cell r="I45" t="str">
            <v>/</v>
          </cell>
          <cell r="J45" t="str">
            <v>/</v>
          </cell>
          <cell r="K45" t="str">
            <v>/</v>
          </cell>
          <cell r="L45" t="str">
            <v>全自动辊轧成型生产线的技术改造项目</v>
          </cell>
          <cell r="M45" t="str">
            <v>/</v>
          </cell>
          <cell r="N45" t="str">
            <v>/</v>
          </cell>
          <cell r="O45" t="str">
            <v>/</v>
          </cell>
          <cell r="P45" t="str">
            <v>是</v>
          </cell>
          <cell r="Q45" t="str">
            <v>穗南综执处字〔2019〕第070010号</v>
          </cell>
          <cell r="R45">
            <v>43685</v>
          </cell>
          <cell r="S45" t="str">
            <v>1.该公司在2019年3月-5月份综合计算工时工作制一个周期内有236名员工的工作时间存在超过法律、法规或者规章延长劳动者工作时间的加班违法行为。2.罚款：对236名加班时间在2019年3月-5月综合计算工时工作制一个周期内超过加班总工时108小时未满216小时（含216小时）的员工每人按100元的标准对公司进行罚款，罚款金额小计23600元（236人×100元=23600元）。3.不适用听证程序。</v>
          </cell>
          <cell r="T45" t="str">
            <v>/</v>
          </cell>
          <cell r="U45" t="str">
            <v>/</v>
          </cell>
        </row>
        <row r="46">
          <cell r="C46" t="str">
            <v>91440101618789859R</v>
          </cell>
          <cell r="D46" t="str">
            <v>资金配套</v>
          </cell>
          <cell r="E46" t="str">
            <v>/</v>
          </cell>
          <cell r="F46" t="str">
            <v>/</v>
          </cell>
          <cell r="G46" t="str">
            <v>/</v>
          </cell>
          <cell r="H46" t="str">
            <v>/</v>
          </cell>
          <cell r="I46" t="str">
            <v>/</v>
          </cell>
          <cell r="J46" t="str">
            <v>/</v>
          </cell>
          <cell r="K46" t="str">
            <v>/</v>
          </cell>
          <cell r="L46" t="str">
            <v>/</v>
          </cell>
          <cell r="M46" t="str">
            <v>/</v>
          </cell>
          <cell r="N46" t="str">
            <v>/</v>
          </cell>
          <cell r="O46" t="str">
            <v>/</v>
          </cell>
          <cell r="P46" t="str">
            <v>否</v>
          </cell>
          <cell r="Q46" t="str">
            <v>/</v>
          </cell>
          <cell r="R46" t="str">
            <v>/</v>
          </cell>
          <cell r="S46" t="str">
            <v>/</v>
          </cell>
          <cell r="T46" t="str">
            <v>/</v>
          </cell>
          <cell r="U46" t="str">
            <v>/</v>
          </cell>
        </row>
        <row r="47">
          <cell r="C47" t="str">
            <v>914401156852224499</v>
          </cell>
          <cell r="D47" t="str">
            <v>资金配套</v>
          </cell>
          <cell r="E47" t="str">
            <v>/</v>
          </cell>
          <cell r="F47" t="str">
            <v>/</v>
          </cell>
          <cell r="G47" t="str">
            <v>/</v>
          </cell>
          <cell r="H47" t="str">
            <v>/</v>
          </cell>
          <cell r="I47" t="str">
            <v>/</v>
          </cell>
          <cell r="J47" t="str">
            <v>/</v>
          </cell>
          <cell r="K47" t="str">
            <v>/</v>
          </cell>
          <cell r="L47" t="str">
            <v>/</v>
          </cell>
          <cell r="M47" t="str">
            <v>/</v>
          </cell>
          <cell r="N47" t="str">
            <v>/</v>
          </cell>
          <cell r="O47" t="str">
            <v>/</v>
          </cell>
          <cell r="P47" t="str">
            <v>否</v>
          </cell>
          <cell r="Q47" t="str">
            <v>/</v>
          </cell>
          <cell r="R47" t="str">
            <v>/</v>
          </cell>
          <cell r="S47" t="str">
            <v>/</v>
          </cell>
          <cell r="T47" t="str">
            <v>/</v>
          </cell>
          <cell r="U47" t="str">
            <v>/</v>
          </cell>
        </row>
        <row r="48">
          <cell r="C48" t="str">
            <v>914401157435946044</v>
          </cell>
          <cell r="D48" t="str">
            <v>资金配套
产业联动发展奖</v>
          </cell>
          <cell r="E48" t="str">
            <v>/</v>
          </cell>
          <cell r="F48" t="str">
            <v>/</v>
          </cell>
          <cell r="G48" t="str">
            <v>/</v>
          </cell>
          <cell r="H48" t="str">
            <v>/</v>
          </cell>
          <cell r="I48" t="str">
            <v>/</v>
          </cell>
          <cell r="J48" t="str">
            <v>/</v>
          </cell>
          <cell r="K48" t="str">
            <v>/</v>
          </cell>
          <cell r="L48" t="str">
            <v>/</v>
          </cell>
          <cell r="M48" t="str">
            <v>/</v>
          </cell>
          <cell r="N48" t="str">
            <v>/</v>
          </cell>
          <cell r="O48" t="str">
            <v>/</v>
          </cell>
          <cell r="P48" t="str">
            <v>否</v>
          </cell>
          <cell r="Q48" t="str">
            <v>/</v>
          </cell>
          <cell r="R48" t="str">
            <v>/</v>
          </cell>
          <cell r="S48" t="str">
            <v>/</v>
          </cell>
          <cell r="T48" t="str">
            <v>/</v>
          </cell>
          <cell r="U48" t="str">
            <v>/</v>
          </cell>
        </row>
        <row r="49">
          <cell r="C49" t="str">
            <v>91440115068154735A</v>
          </cell>
          <cell r="D49" t="str">
            <v>经营贡献奖</v>
          </cell>
          <cell r="E49" t="str">
            <v>/</v>
          </cell>
          <cell r="F49" t="str">
            <v>/</v>
          </cell>
          <cell r="G49" t="str">
            <v>/</v>
          </cell>
          <cell r="H49" t="str">
            <v>/</v>
          </cell>
          <cell r="I49" t="str">
            <v>/</v>
          </cell>
          <cell r="J49" t="str">
            <v>/</v>
          </cell>
          <cell r="K49" t="str">
            <v>/</v>
          </cell>
          <cell r="L49" t="str">
            <v>/</v>
          </cell>
          <cell r="M49" t="str">
            <v>/</v>
          </cell>
          <cell r="N49" t="str">
            <v>/</v>
          </cell>
          <cell r="O49" t="str">
            <v>/</v>
          </cell>
          <cell r="P49" t="str">
            <v>否</v>
          </cell>
          <cell r="Q49" t="str">
            <v>/</v>
          </cell>
          <cell r="R49" t="str">
            <v>/</v>
          </cell>
          <cell r="S49" t="str">
            <v>/</v>
          </cell>
          <cell r="T49" t="str">
            <v>/</v>
          </cell>
          <cell r="U49" t="str">
            <v>/</v>
          </cell>
        </row>
        <row r="50">
          <cell r="C50" t="str">
            <v>914401017082205432</v>
          </cell>
          <cell r="D50" t="str">
            <v>经营贡献奖</v>
          </cell>
          <cell r="E50" t="str">
            <v>/</v>
          </cell>
          <cell r="F50" t="str">
            <v>/</v>
          </cell>
          <cell r="G50" t="str">
            <v>/</v>
          </cell>
          <cell r="H50" t="str">
            <v>/</v>
          </cell>
          <cell r="I50" t="str">
            <v>/</v>
          </cell>
          <cell r="J50" t="str">
            <v>/</v>
          </cell>
          <cell r="K50" t="str">
            <v>/</v>
          </cell>
          <cell r="L50" t="str">
            <v>/</v>
          </cell>
          <cell r="M50" t="str">
            <v>/</v>
          </cell>
          <cell r="N50" t="str">
            <v>/</v>
          </cell>
          <cell r="O50" t="str">
            <v>/</v>
          </cell>
          <cell r="P50" t="str">
            <v>否</v>
          </cell>
          <cell r="Q50" t="str">
            <v>/</v>
          </cell>
          <cell r="R50" t="str">
            <v>/</v>
          </cell>
          <cell r="S50" t="str">
            <v>/</v>
          </cell>
          <cell r="T50" t="str">
            <v>/</v>
          </cell>
          <cell r="U50" t="str">
            <v>/</v>
          </cell>
        </row>
        <row r="51">
          <cell r="C51" t="str">
            <v>91440101MA59EQ01XG</v>
          </cell>
          <cell r="D51" t="str">
            <v>资金配套</v>
          </cell>
          <cell r="E51" t="str">
            <v>/</v>
          </cell>
          <cell r="F51" t="str">
            <v>/</v>
          </cell>
          <cell r="G51" t="str">
            <v>/</v>
          </cell>
          <cell r="H51" t="str">
            <v>/</v>
          </cell>
          <cell r="I51" t="str">
            <v>/</v>
          </cell>
          <cell r="J51" t="str">
            <v>/</v>
          </cell>
          <cell r="K51" t="str">
            <v>/</v>
          </cell>
          <cell r="L51" t="str">
            <v>/</v>
          </cell>
          <cell r="M51" t="str">
            <v>/</v>
          </cell>
          <cell r="N51" t="str">
            <v>/</v>
          </cell>
          <cell r="O51" t="str">
            <v>/</v>
          </cell>
          <cell r="P51" t="str">
            <v>否</v>
          </cell>
          <cell r="Q51" t="str">
            <v>/</v>
          </cell>
          <cell r="R51" t="str">
            <v>/</v>
          </cell>
          <cell r="S51" t="str">
            <v>/</v>
          </cell>
          <cell r="T51" t="str">
            <v>/</v>
          </cell>
          <cell r="U51" t="str">
            <v>/</v>
          </cell>
        </row>
        <row r="52">
          <cell r="C52" t="str">
            <v>91440115569770122Y</v>
          </cell>
          <cell r="D52" t="str">
            <v>资金配套</v>
          </cell>
          <cell r="E52" t="str">
            <v>/</v>
          </cell>
          <cell r="F52" t="str">
            <v>/</v>
          </cell>
          <cell r="G52" t="str">
            <v>/</v>
          </cell>
          <cell r="H52" t="str">
            <v>/</v>
          </cell>
          <cell r="I52" t="str">
            <v>/</v>
          </cell>
          <cell r="J52" t="str">
            <v>/</v>
          </cell>
          <cell r="K52" t="str">
            <v>/</v>
          </cell>
          <cell r="L52" t="str">
            <v>/</v>
          </cell>
          <cell r="M52" t="str">
            <v>/</v>
          </cell>
          <cell r="N52" t="str">
            <v>/</v>
          </cell>
          <cell r="O52" t="str">
            <v>/</v>
          </cell>
          <cell r="P52" t="str">
            <v>否</v>
          </cell>
          <cell r="Q52" t="str">
            <v>/</v>
          </cell>
          <cell r="R52" t="str">
            <v>/</v>
          </cell>
          <cell r="S52" t="str">
            <v>/</v>
          </cell>
          <cell r="T52" t="str">
            <v>/</v>
          </cell>
          <cell r="U52" t="str">
            <v>/</v>
          </cell>
        </row>
        <row r="53">
          <cell r="C53" t="str">
            <v>91440101671822590K</v>
          </cell>
          <cell r="D53" t="str">
            <v>资金配套</v>
          </cell>
          <cell r="E53" t="str">
            <v>/</v>
          </cell>
          <cell r="F53" t="str">
            <v>/</v>
          </cell>
          <cell r="G53" t="str">
            <v>/</v>
          </cell>
          <cell r="H53" t="str">
            <v>/</v>
          </cell>
          <cell r="I53" t="str">
            <v>/</v>
          </cell>
          <cell r="J53" t="str">
            <v>/</v>
          </cell>
          <cell r="K53" t="str">
            <v>/</v>
          </cell>
          <cell r="L53" t="str">
            <v>/</v>
          </cell>
          <cell r="M53" t="str">
            <v>/</v>
          </cell>
          <cell r="N53" t="str">
            <v>/</v>
          </cell>
          <cell r="O53" t="str">
            <v>/</v>
          </cell>
          <cell r="P53" t="str">
            <v>否</v>
          </cell>
          <cell r="Q53" t="str">
            <v>/</v>
          </cell>
          <cell r="R53" t="str">
            <v>/</v>
          </cell>
          <cell r="S53" t="str">
            <v>/</v>
          </cell>
          <cell r="T53" t="str">
            <v>/</v>
          </cell>
          <cell r="U53" t="str">
            <v>/</v>
          </cell>
        </row>
        <row r="54">
          <cell r="C54" t="str">
            <v>9144010108594443XQ</v>
          </cell>
          <cell r="D54" t="str">
            <v>资金配套</v>
          </cell>
          <cell r="E54" t="str">
            <v>/</v>
          </cell>
          <cell r="F54" t="str">
            <v>/</v>
          </cell>
          <cell r="G54" t="str">
            <v>/</v>
          </cell>
          <cell r="H54" t="str">
            <v>/</v>
          </cell>
          <cell r="I54" t="str">
            <v>/</v>
          </cell>
          <cell r="J54" t="str">
            <v>/</v>
          </cell>
          <cell r="K54" t="str">
            <v>/</v>
          </cell>
          <cell r="L54" t="str">
            <v>/</v>
          </cell>
          <cell r="M54" t="str">
            <v>/</v>
          </cell>
          <cell r="N54" t="str">
            <v>/</v>
          </cell>
          <cell r="O54" t="str">
            <v>/</v>
          </cell>
          <cell r="P54" t="str">
            <v>否</v>
          </cell>
          <cell r="Q54" t="str">
            <v>/</v>
          </cell>
          <cell r="R54" t="str">
            <v>/</v>
          </cell>
          <cell r="S54" t="str">
            <v>/</v>
          </cell>
          <cell r="T54" t="str">
            <v>/</v>
          </cell>
          <cell r="U54" t="str">
            <v>/</v>
          </cell>
        </row>
        <row r="55">
          <cell r="C55" t="str">
            <v>91440101552390174Q</v>
          </cell>
          <cell r="D55" t="str">
            <v>资金配套
经营贡献奖</v>
          </cell>
          <cell r="E55" t="str">
            <v>/</v>
          </cell>
          <cell r="F55" t="str">
            <v>/</v>
          </cell>
          <cell r="G55" t="str">
            <v>/</v>
          </cell>
          <cell r="H55" t="str">
            <v>/</v>
          </cell>
          <cell r="I55" t="str">
            <v>/</v>
          </cell>
          <cell r="J55" t="str">
            <v>/</v>
          </cell>
          <cell r="K55" t="str">
            <v>/</v>
          </cell>
          <cell r="L55" t="str">
            <v>/</v>
          </cell>
          <cell r="M55" t="str">
            <v>/</v>
          </cell>
          <cell r="N55" t="str">
            <v>/</v>
          </cell>
          <cell r="O55" t="str">
            <v>/</v>
          </cell>
          <cell r="P55" t="str">
            <v>否</v>
          </cell>
          <cell r="Q55" t="str">
            <v>/</v>
          </cell>
          <cell r="R55" t="str">
            <v>/</v>
          </cell>
          <cell r="S55" t="str">
            <v>/</v>
          </cell>
          <cell r="T55" t="str">
            <v>/</v>
          </cell>
          <cell r="U55" t="str">
            <v>/</v>
          </cell>
        </row>
        <row r="56">
          <cell r="C56" t="str">
            <v>91440115728222095W</v>
          </cell>
          <cell r="D56" t="str">
            <v>资金配套</v>
          </cell>
          <cell r="E56" t="str">
            <v>/</v>
          </cell>
          <cell r="F56" t="str">
            <v>/</v>
          </cell>
          <cell r="G56" t="str">
            <v>/</v>
          </cell>
          <cell r="H56" t="str">
            <v>/</v>
          </cell>
          <cell r="I56" t="str">
            <v>/</v>
          </cell>
          <cell r="J56" t="str">
            <v>/</v>
          </cell>
          <cell r="K56" t="str">
            <v>/</v>
          </cell>
          <cell r="L56" t="str">
            <v>/</v>
          </cell>
          <cell r="M56" t="str">
            <v>/</v>
          </cell>
          <cell r="N56" t="str">
            <v>/</v>
          </cell>
          <cell r="O56" t="str">
            <v>/</v>
          </cell>
          <cell r="P56" t="str">
            <v>否</v>
          </cell>
          <cell r="Q56" t="str">
            <v>/</v>
          </cell>
          <cell r="R56" t="str">
            <v>/</v>
          </cell>
          <cell r="S56" t="str">
            <v>/</v>
          </cell>
          <cell r="T56" t="str">
            <v>/</v>
          </cell>
          <cell r="U56" t="str">
            <v>/</v>
          </cell>
        </row>
        <row r="57">
          <cell r="C57" t="str">
            <v>91440101618704579Q</v>
          </cell>
          <cell r="D57" t="str">
            <v>资金配套</v>
          </cell>
          <cell r="E57" t="str">
            <v>/</v>
          </cell>
          <cell r="F57" t="str">
            <v>/</v>
          </cell>
          <cell r="G57" t="str">
            <v>/</v>
          </cell>
          <cell r="H57" t="str">
            <v>/</v>
          </cell>
          <cell r="I57" t="str">
            <v>/</v>
          </cell>
          <cell r="J57" t="str">
            <v>/</v>
          </cell>
          <cell r="K57" t="str">
            <v>/</v>
          </cell>
          <cell r="L57" t="str">
            <v>/</v>
          </cell>
          <cell r="M57" t="str">
            <v>/</v>
          </cell>
          <cell r="N57" t="str">
            <v>/</v>
          </cell>
          <cell r="O57" t="str">
            <v>/</v>
          </cell>
          <cell r="P57" t="str">
            <v>否</v>
          </cell>
          <cell r="Q57" t="str">
            <v>/</v>
          </cell>
          <cell r="R57" t="str">
            <v>/</v>
          </cell>
          <cell r="S57" t="str">
            <v>/</v>
          </cell>
          <cell r="T57" t="str">
            <v>/</v>
          </cell>
          <cell r="U57" t="str">
            <v>/</v>
          </cell>
        </row>
        <row r="58">
          <cell r="C58" t="str">
            <v>914401017315844339</v>
          </cell>
          <cell r="D58" t="str">
            <v>经营贡献奖</v>
          </cell>
          <cell r="E58" t="str">
            <v>/</v>
          </cell>
          <cell r="F58" t="str">
            <v>/</v>
          </cell>
          <cell r="G58" t="str">
            <v>/</v>
          </cell>
          <cell r="H58" t="str">
            <v>/</v>
          </cell>
          <cell r="I58" t="str">
            <v>/</v>
          </cell>
          <cell r="J58" t="str">
            <v>/</v>
          </cell>
          <cell r="K58" t="str">
            <v>/</v>
          </cell>
          <cell r="L58" t="str">
            <v>/</v>
          </cell>
          <cell r="M58" t="str">
            <v>/</v>
          </cell>
          <cell r="N58" t="str">
            <v>/</v>
          </cell>
          <cell r="O58" t="str">
            <v>/</v>
          </cell>
          <cell r="P58" t="str">
            <v>否</v>
          </cell>
          <cell r="Q58" t="str">
            <v>/</v>
          </cell>
          <cell r="R58" t="str">
            <v>/</v>
          </cell>
          <cell r="S58" t="str">
            <v>/</v>
          </cell>
          <cell r="T58" t="str">
            <v>/</v>
          </cell>
          <cell r="U58" t="str">
            <v>/</v>
          </cell>
        </row>
        <row r="59">
          <cell r="C59" t="str">
            <v>91440115556696293J</v>
          </cell>
          <cell r="D59" t="str">
            <v>经营贡献奖</v>
          </cell>
          <cell r="E59" t="str">
            <v>/</v>
          </cell>
          <cell r="F59" t="str">
            <v>/</v>
          </cell>
          <cell r="G59" t="str">
            <v>/</v>
          </cell>
          <cell r="H59" t="str">
            <v>/</v>
          </cell>
          <cell r="I59" t="str">
            <v>/</v>
          </cell>
          <cell r="J59" t="str">
            <v>/</v>
          </cell>
          <cell r="K59" t="str">
            <v>/</v>
          </cell>
          <cell r="L59" t="str">
            <v>/</v>
          </cell>
          <cell r="M59" t="str">
            <v>/</v>
          </cell>
          <cell r="N59" t="str">
            <v>/</v>
          </cell>
          <cell r="O59" t="str">
            <v>/</v>
          </cell>
          <cell r="P59" t="str">
            <v>否</v>
          </cell>
          <cell r="Q59" t="str">
            <v>/</v>
          </cell>
          <cell r="R59" t="str">
            <v>/</v>
          </cell>
          <cell r="S59" t="str">
            <v>/</v>
          </cell>
          <cell r="T59" t="str">
            <v>/</v>
          </cell>
          <cell r="U59" t="str">
            <v>/</v>
          </cell>
        </row>
        <row r="60">
          <cell r="C60" t="str">
            <v>91440101068187764X</v>
          </cell>
          <cell r="D60" t="str">
            <v>经营贡献奖</v>
          </cell>
          <cell r="E60" t="str">
            <v>/</v>
          </cell>
          <cell r="F60" t="str">
            <v>/</v>
          </cell>
          <cell r="G60" t="str">
            <v>/</v>
          </cell>
          <cell r="H60" t="str">
            <v>/</v>
          </cell>
          <cell r="I60" t="str">
            <v>/</v>
          </cell>
          <cell r="J60" t="str">
            <v>/</v>
          </cell>
          <cell r="K60" t="str">
            <v>/</v>
          </cell>
          <cell r="L60" t="str">
            <v>/</v>
          </cell>
          <cell r="M60" t="str">
            <v>/</v>
          </cell>
          <cell r="N60" t="str">
            <v>/</v>
          </cell>
          <cell r="O60" t="str">
            <v>/</v>
          </cell>
          <cell r="P60" t="str">
            <v>否</v>
          </cell>
          <cell r="Q60" t="str">
            <v>/</v>
          </cell>
          <cell r="R60" t="str">
            <v>/</v>
          </cell>
          <cell r="S60" t="str">
            <v>/</v>
          </cell>
          <cell r="T60" t="str">
            <v>/</v>
          </cell>
          <cell r="U60" t="str">
            <v>/</v>
          </cell>
        </row>
        <row r="61">
          <cell r="C61" t="str">
            <v>914401016969342308</v>
          </cell>
          <cell r="D61" t="str">
            <v>经营贡献奖</v>
          </cell>
          <cell r="E61" t="str">
            <v>/</v>
          </cell>
          <cell r="F61" t="str">
            <v>/</v>
          </cell>
          <cell r="G61" t="str">
            <v>/</v>
          </cell>
          <cell r="H61" t="str">
            <v>/</v>
          </cell>
          <cell r="I61" t="str">
            <v>/</v>
          </cell>
          <cell r="J61" t="str">
            <v>/</v>
          </cell>
          <cell r="K61" t="str">
            <v>/</v>
          </cell>
          <cell r="L61" t="str">
            <v>/</v>
          </cell>
          <cell r="M61" t="str">
            <v>/</v>
          </cell>
          <cell r="N61" t="str">
            <v>/</v>
          </cell>
          <cell r="O61" t="str">
            <v>/</v>
          </cell>
          <cell r="P61" t="str">
            <v>否</v>
          </cell>
          <cell r="Q61" t="str">
            <v>/</v>
          </cell>
          <cell r="R61" t="str">
            <v>/</v>
          </cell>
          <cell r="S61" t="str">
            <v>/</v>
          </cell>
          <cell r="T61" t="str">
            <v>/</v>
          </cell>
          <cell r="U61" t="str">
            <v>/</v>
          </cell>
        </row>
        <row r="62">
          <cell r="C62" t="str">
            <v>91440101MA59LQXXXG</v>
          </cell>
          <cell r="D62" t="str">
            <v>产业联动发展奖</v>
          </cell>
          <cell r="E62" t="str">
            <v>/</v>
          </cell>
          <cell r="F62" t="str">
            <v>/</v>
          </cell>
          <cell r="G62" t="str">
            <v>/</v>
          </cell>
          <cell r="H62" t="str">
            <v>/</v>
          </cell>
          <cell r="I62" t="str">
            <v>/</v>
          </cell>
          <cell r="J62" t="str">
            <v>/</v>
          </cell>
          <cell r="K62" t="str">
            <v>/</v>
          </cell>
          <cell r="L62" t="str">
            <v>/</v>
          </cell>
          <cell r="M62" t="str">
            <v>/</v>
          </cell>
          <cell r="N62" t="str">
            <v>/</v>
          </cell>
          <cell r="O62" t="str">
            <v>/</v>
          </cell>
          <cell r="P62" t="str">
            <v>否</v>
          </cell>
          <cell r="Q62" t="str">
            <v>/</v>
          </cell>
          <cell r="R62" t="str">
            <v>/</v>
          </cell>
          <cell r="S62" t="str">
            <v>/</v>
          </cell>
          <cell r="T62" t="str">
            <v>/</v>
          </cell>
          <cell r="U62" t="str">
            <v>/</v>
          </cell>
        </row>
        <row r="63">
          <cell r="C63" t="str">
            <v>914401133044391782</v>
          </cell>
          <cell r="D63" t="str">
            <v>资金配套
经营贡献奖</v>
          </cell>
          <cell r="E63" t="str">
            <v>/</v>
          </cell>
          <cell r="F63" t="str">
            <v>/</v>
          </cell>
          <cell r="G63" t="str">
            <v>/</v>
          </cell>
          <cell r="H63" t="str">
            <v>/</v>
          </cell>
          <cell r="I63" t="str">
            <v>/</v>
          </cell>
          <cell r="J63" t="str">
            <v>/</v>
          </cell>
          <cell r="K63" t="str">
            <v>/</v>
          </cell>
          <cell r="L63" t="str">
            <v>/</v>
          </cell>
          <cell r="M63" t="str">
            <v>/</v>
          </cell>
          <cell r="N63" t="str">
            <v>/</v>
          </cell>
          <cell r="O63" t="str">
            <v>/</v>
          </cell>
          <cell r="P63" t="str">
            <v>否</v>
          </cell>
          <cell r="Q63" t="str">
            <v>/</v>
          </cell>
          <cell r="R63" t="str">
            <v>/</v>
          </cell>
          <cell r="S63" t="str">
            <v>/</v>
          </cell>
          <cell r="T63" t="str">
            <v>/</v>
          </cell>
          <cell r="U63" t="str">
            <v>/</v>
          </cell>
        </row>
        <row r="64">
          <cell r="C64" t="str">
            <v>914401155622965013</v>
          </cell>
          <cell r="D64" t="str">
            <v>资金配套</v>
          </cell>
          <cell r="E64" t="str">
            <v>/</v>
          </cell>
          <cell r="F64" t="str">
            <v>/</v>
          </cell>
          <cell r="G64" t="str">
            <v>/</v>
          </cell>
          <cell r="H64" t="str">
            <v>/</v>
          </cell>
          <cell r="I64" t="str">
            <v>/</v>
          </cell>
          <cell r="J64" t="str">
            <v>/</v>
          </cell>
          <cell r="K64" t="str">
            <v>/</v>
          </cell>
          <cell r="L64" t="str">
            <v>/</v>
          </cell>
          <cell r="M64" t="str">
            <v>/</v>
          </cell>
          <cell r="N64" t="str">
            <v>/</v>
          </cell>
          <cell r="O64" t="str">
            <v>/</v>
          </cell>
          <cell r="P64" t="str">
            <v>否</v>
          </cell>
          <cell r="Q64" t="str">
            <v>/</v>
          </cell>
          <cell r="R64" t="str">
            <v>/</v>
          </cell>
          <cell r="S64" t="str">
            <v>/</v>
          </cell>
          <cell r="T64" t="str">
            <v>/</v>
          </cell>
          <cell r="U64" t="str">
            <v>/</v>
          </cell>
        </row>
        <row r="65">
          <cell r="C65" t="str">
            <v>91440115661815362G</v>
          </cell>
          <cell r="D65" t="str">
            <v>资金配套</v>
          </cell>
          <cell r="E65" t="str">
            <v>/</v>
          </cell>
          <cell r="F65" t="str">
            <v>/</v>
          </cell>
          <cell r="G65" t="str">
            <v>/</v>
          </cell>
          <cell r="H65" t="str">
            <v>/</v>
          </cell>
          <cell r="I65" t="str">
            <v>/</v>
          </cell>
          <cell r="J65" t="str">
            <v>/</v>
          </cell>
          <cell r="K65" t="str">
            <v>/</v>
          </cell>
          <cell r="L65" t="str">
            <v>/</v>
          </cell>
          <cell r="M65" t="str">
            <v>/</v>
          </cell>
          <cell r="N65" t="str">
            <v>/</v>
          </cell>
          <cell r="O65" t="str">
            <v>/</v>
          </cell>
          <cell r="P65" t="str">
            <v>否</v>
          </cell>
          <cell r="Q65" t="str">
            <v>/</v>
          </cell>
          <cell r="R65" t="str">
            <v>/</v>
          </cell>
          <cell r="S65" t="str">
            <v>/</v>
          </cell>
          <cell r="T65" t="str">
            <v>/</v>
          </cell>
          <cell r="U65" t="str">
            <v>/</v>
          </cell>
        </row>
        <row r="66">
          <cell r="C66" t="str">
            <v>9144011577838704XH</v>
          </cell>
          <cell r="D66" t="str">
            <v>资金配套</v>
          </cell>
          <cell r="E66" t="str">
            <v>/</v>
          </cell>
          <cell r="F66" t="str">
            <v>/</v>
          </cell>
          <cell r="G66" t="str">
            <v>/</v>
          </cell>
          <cell r="H66" t="str">
            <v>/</v>
          </cell>
          <cell r="I66" t="str">
            <v>/</v>
          </cell>
          <cell r="J66" t="str">
            <v>/</v>
          </cell>
          <cell r="K66" t="str">
            <v>/</v>
          </cell>
          <cell r="L66" t="str">
            <v>/</v>
          </cell>
          <cell r="M66" t="str">
            <v>/</v>
          </cell>
          <cell r="N66" t="str">
            <v>/</v>
          </cell>
          <cell r="O66" t="str">
            <v>/</v>
          </cell>
          <cell r="P66" t="str">
            <v>是</v>
          </cell>
          <cell r="Q66" t="str">
            <v>穗南综执处字〔2019〕第011000号</v>
          </cell>
          <cell r="R66">
            <v>43713</v>
          </cell>
          <cell r="S66" t="str">
            <v>2019年5月21日接到线索对广州市劲能电池有限公司涉嫌侵犯商标专用权立案，并作出五万元罚款。</v>
          </cell>
          <cell r="T66" t="str">
            <v>/</v>
          </cell>
          <cell r="U66" t="str">
            <v>/</v>
          </cell>
        </row>
        <row r="67">
          <cell r="C67" t="str">
            <v>91440115734936916T</v>
          </cell>
          <cell r="D67" t="str">
            <v>经营贡献奖</v>
          </cell>
          <cell r="E67" t="str">
            <v>/</v>
          </cell>
          <cell r="F67" t="str">
            <v>/</v>
          </cell>
          <cell r="G67" t="str">
            <v>/</v>
          </cell>
          <cell r="H67" t="str">
            <v>/</v>
          </cell>
          <cell r="I67" t="str">
            <v>/</v>
          </cell>
          <cell r="J67" t="str">
            <v>/</v>
          </cell>
          <cell r="K67" t="str">
            <v>/</v>
          </cell>
          <cell r="L67" t="str">
            <v>/</v>
          </cell>
          <cell r="M67" t="str">
            <v>/</v>
          </cell>
          <cell r="N67" t="str">
            <v>/</v>
          </cell>
          <cell r="O67" t="str">
            <v>/</v>
          </cell>
          <cell r="P67" t="str">
            <v>否</v>
          </cell>
          <cell r="Q67" t="str">
            <v>/</v>
          </cell>
          <cell r="R67" t="str">
            <v>/</v>
          </cell>
          <cell r="S67" t="str">
            <v>/</v>
          </cell>
          <cell r="T67" t="str">
            <v>/</v>
          </cell>
          <cell r="U67" t="str">
            <v>/</v>
          </cell>
        </row>
        <row r="68">
          <cell r="C68" t="str">
            <v>914401137329402254</v>
          </cell>
          <cell r="D68" t="str">
            <v>资金配套</v>
          </cell>
          <cell r="E68" t="str">
            <v>/</v>
          </cell>
          <cell r="F68" t="str">
            <v>/</v>
          </cell>
          <cell r="G68" t="str">
            <v>/</v>
          </cell>
          <cell r="H68" t="str">
            <v>/</v>
          </cell>
          <cell r="I68" t="str">
            <v>/</v>
          </cell>
          <cell r="J68" t="str">
            <v>/</v>
          </cell>
          <cell r="K68" t="str">
            <v>/</v>
          </cell>
          <cell r="L68" t="str">
            <v>/</v>
          </cell>
          <cell r="M68" t="str">
            <v>/</v>
          </cell>
          <cell r="N68" t="str">
            <v>/</v>
          </cell>
          <cell r="O68" t="str">
            <v>/</v>
          </cell>
          <cell r="P68" t="str">
            <v>否</v>
          </cell>
          <cell r="Q68" t="str">
            <v>/</v>
          </cell>
          <cell r="R68" t="str">
            <v>/</v>
          </cell>
          <cell r="S68" t="str">
            <v>/</v>
          </cell>
          <cell r="T68" t="str">
            <v>/</v>
          </cell>
          <cell r="U68" t="str">
            <v>/</v>
          </cell>
        </row>
        <row r="69">
          <cell r="C69" t="str">
            <v>914401133474043036</v>
          </cell>
          <cell r="D69" t="str">
            <v>资金配套</v>
          </cell>
          <cell r="E69" t="str">
            <v>/</v>
          </cell>
          <cell r="F69" t="str">
            <v>/</v>
          </cell>
          <cell r="G69" t="str">
            <v>/</v>
          </cell>
          <cell r="H69" t="str">
            <v>/</v>
          </cell>
          <cell r="I69" t="str">
            <v>/</v>
          </cell>
          <cell r="J69" t="str">
            <v>/</v>
          </cell>
          <cell r="K69" t="str">
            <v>/</v>
          </cell>
          <cell r="L69" t="str">
            <v>/</v>
          </cell>
          <cell r="M69" t="str">
            <v>/</v>
          </cell>
          <cell r="N69" t="str">
            <v>/</v>
          </cell>
          <cell r="O69" t="str">
            <v>/</v>
          </cell>
          <cell r="P69" t="str">
            <v>否</v>
          </cell>
          <cell r="Q69" t="str">
            <v>/</v>
          </cell>
          <cell r="R69" t="str">
            <v>/</v>
          </cell>
          <cell r="S69" t="str">
            <v>/</v>
          </cell>
          <cell r="T69" t="str">
            <v>/</v>
          </cell>
          <cell r="U69" t="str">
            <v>/</v>
          </cell>
        </row>
        <row r="70">
          <cell r="C70" t="str">
            <v>914401156813073305</v>
          </cell>
          <cell r="D70" t="str">
            <v>资金配套</v>
          </cell>
          <cell r="E70" t="str">
            <v>/</v>
          </cell>
          <cell r="F70" t="str">
            <v>/</v>
          </cell>
          <cell r="G70" t="str">
            <v>/</v>
          </cell>
          <cell r="H70" t="str">
            <v>/</v>
          </cell>
          <cell r="I70" t="str">
            <v>/</v>
          </cell>
          <cell r="J70" t="str">
            <v>/</v>
          </cell>
          <cell r="K70" t="str">
            <v>/</v>
          </cell>
          <cell r="L70" t="str">
            <v>/</v>
          </cell>
          <cell r="M70" t="str">
            <v>/</v>
          </cell>
          <cell r="N70" t="str">
            <v>/</v>
          </cell>
          <cell r="O70" t="str">
            <v>/</v>
          </cell>
          <cell r="P70" t="str">
            <v>否</v>
          </cell>
          <cell r="Q70" t="str">
            <v>/</v>
          </cell>
          <cell r="R70" t="str">
            <v>/</v>
          </cell>
          <cell r="S70" t="str">
            <v>/</v>
          </cell>
          <cell r="T70" t="str">
            <v>/</v>
          </cell>
          <cell r="U70" t="str">
            <v>/</v>
          </cell>
        </row>
        <row r="71">
          <cell r="C71" t="str">
            <v>91440101MA59F99408</v>
          </cell>
          <cell r="D71" t="str">
            <v>经营贡献奖
资金配套</v>
          </cell>
          <cell r="E71" t="str">
            <v>/</v>
          </cell>
          <cell r="F71" t="str">
            <v>/</v>
          </cell>
          <cell r="G71" t="str">
            <v>/</v>
          </cell>
          <cell r="H71" t="str">
            <v>/</v>
          </cell>
          <cell r="I71" t="str">
            <v>/</v>
          </cell>
          <cell r="J71" t="str">
            <v>/</v>
          </cell>
          <cell r="K71" t="str">
            <v>/</v>
          </cell>
          <cell r="L71" t="str">
            <v>/</v>
          </cell>
          <cell r="M71" t="str">
            <v>/</v>
          </cell>
          <cell r="N71" t="str">
            <v>/</v>
          </cell>
          <cell r="O71" t="str">
            <v>/</v>
          </cell>
          <cell r="P71" t="str">
            <v>否</v>
          </cell>
          <cell r="Q71" t="str">
            <v>/</v>
          </cell>
          <cell r="R71" t="str">
            <v>/</v>
          </cell>
          <cell r="S71" t="str">
            <v>/</v>
          </cell>
          <cell r="T71" t="str">
            <v>/</v>
          </cell>
          <cell r="U71" t="str">
            <v>/</v>
          </cell>
        </row>
        <row r="72">
          <cell r="C72" t="str">
            <v>91440113068676496G</v>
          </cell>
          <cell r="D72" t="str">
            <v>资金配套</v>
          </cell>
          <cell r="E72" t="str">
            <v>/</v>
          </cell>
          <cell r="F72" t="str">
            <v>/</v>
          </cell>
          <cell r="G72" t="str">
            <v>/</v>
          </cell>
          <cell r="H72" t="str">
            <v>/</v>
          </cell>
          <cell r="I72" t="str">
            <v>/</v>
          </cell>
          <cell r="J72" t="str">
            <v>/</v>
          </cell>
          <cell r="K72" t="str">
            <v>/</v>
          </cell>
          <cell r="L72" t="str">
            <v>/</v>
          </cell>
          <cell r="M72" t="str">
            <v>/</v>
          </cell>
          <cell r="N72" t="str">
            <v>/</v>
          </cell>
          <cell r="O72" t="str">
            <v>/</v>
          </cell>
          <cell r="P72" t="str">
            <v>否</v>
          </cell>
          <cell r="Q72" t="str">
            <v>/</v>
          </cell>
          <cell r="R72" t="str">
            <v>/</v>
          </cell>
          <cell r="S72" t="str">
            <v>/</v>
          </cell>
          <cell r="T72" t="str">
            <v>/</v>
          </cell>
          <cell r="U72" t="str">
            <v>/</v>
          </cell>
        </row>
        <row r="73">
          <cell r="C73" t="str">
            <v>91440115766139831B</v>
          </cell>
          <cell r="D73" t="str">
            <v>资金配套
经营贡献奖</v>
          </cell>
          <cell r="E73" t="str">
            <v>/</v>
          </cell>
          <cell r="F73" t="str">
            <v>/</v>
          </cell>
          <cell r="G73" t="str">
            <v>/</v>
          </cell>
          <cell r="H73" t="str">
            <v>/</v>
          </cell>
          <cell r="I73" t="str">
            <v>/</v>
          </cell>
          <cell r="J73" t="str">
            <v>/</v>
          </cell>
          <cell r="K73" t="str">
            <v>/</v>
          </cell>
          <cell r="L73" t="str">
            <v>/</v>
          </cell>
          <cell r="M73" t="str">
            <v>/</v>
          </cell>
          <cell r="N73" t="str">
            <v>/</v>
          </cell>
          <cell r="O73" t="str">
            <v>/</v>
          </cell>
          <cell r="P73" t="str">
            <v>否</v>
          </cell>
          <cell r="Q73" t="str">
            <v>/</v>
          </cell>
          <cell r="R73" t="str">
            <v>/</v>
          </cell>
          <cell r="S73" t="str">
            <v>/</v>
          </cell>
          <cell r="T73" t="str">
            <v>/</v>
          </cell>
          <cell r="U73" t="str">
            <v>/</v>
          </cell>
        </row>
        <row r="74">
          <cell r="C74" t="str">
            <v>91440101591547760G</v>
          </cell>
          <cell r="D74" t="str">
            <v>资金配套</v>
          </cell>
          <cell r="E74" t="str">
            <v>/</v>
          </cell>
          <cell r="F74" t="str">
            <v>/</v>
          </cell>
          <cell r="G74" t="str">
            <v>/</v>
          </cell>
          <cell r="H74" t="str">
            <v>/</v>
          </cell>
          <cell r="I74" t="str">
            <v>/</v>
          </cell>
          <cell r="J74" t="str">
            <v>/</v>
          </cell>
          <cell r="K74" t="str">
            <v>/</v>
          </cell>
          <cell r="L74" t="str">
            <v>/</v>
          </cell>
          <cell r="M74" t="str">
            <v>/</v>
          </cell>
          <cell r="N74" t="str">
            <v>/</v>
          </cell>
          <cell r="O74" t="str">
            <v>/</v>
          </cell>
          <cell r="P74" t="str">
            <v>否</v>
          </cell>
          <cell r="Q74" t="str">
            <v>/</v>
          </cell>
          <cell r="R74" t="str">
            <v>/</v>
          </cell>
          <cell r="S74" t="str">
            <v>/</v>
          </cell>
          <cell r="T74" t="str">
            <v>/</v>
          </cell>
          <cell r="U74" t="str">
            <v>/</v>
          </cell>
        </row>
        <row r="75">
          <cell r="C75" t="str">
            <v>91440115738552979B</v>
          </cell>
          <cell r="D75" t="str">
            <v>资金配套</v>
          </cell>
          <cell r="E75" t="str">
            <v>/</v>
          </cell>
          <cell r="F75" t="str">
            <v>/</v>
          </cell>
          <cell r="G75" t="str">
            <v>/</v>
          </cell>
          <cell r="H75" t="str">
            <v>/</v>
          </cell>
          <cell r="I75" t="str">
            <v>/</v>
          </cell>
          <cell r="J75" t="str">
            <v>/</v>
          </cell>
          <cell r="K75" t="str">
            <v>/</v>
          </cell>
          <cell r="L75" t="str">
            <v>/</v>
          </cell>
          <cell r="M75" t="str">
            <v>/</v>
          </cell>
          <cell r="N75" t="str">
            <v>/</v>
          </cell>
          <cell r="O75" t="str">
            <v>/</v>
          </cell>
          <cell r="P75" t="str">
            <v>否</v>
          </cell>
          <cell r="Q75" t="str">
            <v>/</v>
          </cell>
          <cell r="R75" t="str">
            <v>/</v>
          </cell>
          <cell r="S75" t="str">
            <v>/</v>
          </cell>
          <cell r="T75" t="str">
            <v>/</v>
          </cell>
          <cell r="U75" t="str">
            <v>/</v>
          </cell>
        </row>
        <row r="76">
          <cell r="C76" t="str">
            <v>91440101661806669D</v>
          </cell>
          <cell r="D76" t="str">
            <v>资金配套
技改后奖补</v>
          </cell>
          <cell r="E76" t="str">
            <v>/</v>
          </cell>
          <cell r="F76" t="str">
            <v>/</v>
          </cell>
          <cell r="G76" t="str">
            <v>/</v>
          </cell>
          <cell r="H76" t="str">
            <v>/</v>
          </cell>
          <cell r="I76" t="str">
            <v>/</v>
          </cell>
          <cell r="J76" t="str">
            <v>/</v>
          </cell>
          <cell r="K76" t="str">
            <v>/</v>
          </cell>
          <cell r="L76" t="str">
            <v>汽车塑胶零部件生产线技术改造项目</v>
          </cell>
          <cell r="M76" t="str">
            <v>/</v>
          </cell>
          <cell r="N76" t="str">
            <v>/</v>
          </cell>
          <cell r="O76" t="str">
            <v>/</v>
          </cell>
          <cell r="P76" t="str">
            <v>否</v>
          </cell>
          <cell r="Q76" t="str">
            <v>/</v>
          </cell>
          <cell r="R76" t="str">
            <v>/</v>
          </cell>
          <cell r="S76" t="str">
            <v>/</v>
          </cell>
          <cell r="T76" t="str">
            <v>/</v>
          </cell>
          <cell r="U76" t="str">
            <v>/</v>
          </cell>
        </row>
        <row r="77">
          <cell r="C77" t="str">
            <v>91440115MA59BPKJ5E</v>
          </cell>
          <cell r="D77" t="str">
            <v>资金配套</v>
          </cell>
          <cell r="E77" t="str">
            <v>/</v>
          </cell>
          <cell r="F77" t="str">
            <v>/</v>
          </cell>
          <cell r="G77" t="str">
            <v>/</v>
          </cell>
          <cell r="H77" t="str">
            <v>/</v>
          </cell>
          <cell r="I77" t="str">
            <v>/</v>
          </cell>
          <cell r="J77" t="str">
            <v>/</v>
          </cell>
          <cell r="K77" t="str">
            <v>/</v>
          </cell>
          <cell r="L77" t="str">
            <v>/</v>
          </cell>
          <cell r="M77" t="str">
            <v>/</v>
          </cell>
          <cell r="N77" t="str">
            <v>/</v>
          </cell>
          <cell r="O77" t="str">
            <v>/</v>
          </cell>
          <cell r="P77" t="str">
            <v>否</v>
          </cell>
          <cell r="Q77" t="str">
            <v>/</v>
          </cell>
          <cell r="R77" t="str">
            <v>/</v>
          </cell>
          <cell r="S77" t="str">
            <v>/</v>
          </cell>
          <cell r="T77" t="str">
            <v>/</v>
          </cell>
          <cell r="U77" t="str">
            <v>/</v>
          </cell>
        </row>
        <row r="78">
          <cell r="C78" t="str">
            <v>91440115618702346U</v>
          </cell>
          <cell r="D78" t="str">
            <v>资金配套</v>
          </cell>
          <cell r="E78" t="str">
            <v>/</v>
          </cell>
          <cell r="F78" t="str">
            <v>/</v>
          </cell>
          <cell r="G78" t="str">
            <v>/</v>
          </cell>
          <cell r="H78" t="str">
            <v>/</v>
          </cell>
          <cell r="I78" t="str">
            <v>/</v>
          </cell>
          <cell r="J78" t="str">
            <v>/</v>
          </cell>
          <cell r="K78" t="str">
            <v>/</v>
          </cell>
          <cell r="L78" t="str">
            <v>/</v>
          </cell>
          <cell r="M78" t="str">
            <v>/</v>
          </cell>
          <cell r="N78" t="str">
            <v>/</v>
          </cell>
          <cell r="O78" t="str">
            <v>/</v>
          </cell>
          <cell r="P78" t="str">
            <v>否</v>
          </cell>
          <cell r="Q78" t="str">
            <v>/</v>
          </cell>
          <cell r="R78" t="str">
            <v>/</v>
          </cell>
          <cell r="S78" t="str">
            <v>/</v>
          </cell>
          <cell r="T78" t="str">
            <v>/</v>
          </cell>
          <cell r="U78" t="str">
            <v>/</v>
          </cell>
        </row>
        <row r="79">
          <cell r="C79" t="str">
            <v>914401157973549725</v>
          </cell>
          <cell r="D79" t="str">
            <v>资金配套</v>
          </cell>
          <cell r="E79" t="str">
            <v>/</v>
          </cell>
          <cell r="F79" t="str">
            <v>/</v>
          </cell>
          <cell r="G79" t="str">
            <v>/</v>
          </cell>
          <cell r="H79" t="str">
            <v>/</v>
          </cell>
          <cell r="I79" t="str">
            <v>/</v>
          </cell>
          <cell r="J79" t="str">
            <v>/</v>
          </cell>
          <cell r="K79" t="str">
            <v>/</v>
          </cell>
          <cell r="L79" t="str">
            <v>/</v>
          </cell>
          <cell r="M79" t="str">
            <v>/</v>
          </cell>
          <cell r="N79" t="str">
            <v>/</v>
          </cell>
          <cell r="O79" t="str">
            <v>/</v>
          </cell>
          <cell r="P79" t="str">
            <v>是</v>
          </cell>
          <cell r="Q79" t="str">
            <v>粤穗南综执（大）罚字〔2019〕200147号</v>
          </cell>
          <cell r="R79">
            <v>43839</v>
          </cell>
          <cell r="S79" t="str">
            <v>当事人使用三台压力容器（设备名称：F1000搪玻璃反应罐；产品编号：F14A100-007、F14A100-008、F14A100-009）擅自作封管补焊处理，于2019年9月27日立案调查，该单位已缴纳行政处罚金额三万元。</v>
          </cell>
          <cell r="T79" t="str">
            <v>/</v>
          </cell>
          <cell r="U79" t="str">
            <v>/</v>
          </cell>
        </row>
        <row r="80">
          <cell r="C80" t="str">
            <v>914401017661313622</v>
          </cell>
          <cell r="D80" t="str">
            <v>产业联动发展奖
固定资产投资补助
经营贡献奖</v>
          </cell>
          <cell r="E80" t="str">
            <v>/</v>
          </cell>
          <cell r="F80" t="str">
            <v>/</v>
          </cell>
          <cell r="G80" t="str">
            <v>/</v>
          </cell>
          <cell r="H80" t="str">
            <v>/</v>
          </cell>
          <cell r="I80" t="str">
            <v>/</v>
          </cell>
          <cell r="J80" t="str">
            <v>/</v>
          </cell>
          <cell r="K80" t="str">
            <v>/</v>
          </cell>
          <cell r="L80" t="str">
            <v>/</v>
          </cell>
          <cell r="M80" t="str">
            <v>/</v>
          </cell>
          <cell r="N80" t="str">
            <v>/</v>
          </cell>
          <cell r="O80" t="str">
            <v>/</v>
          </cell>
          <cell r="P80" t="str">
            <v>否</v>
          </cell>
          <cell r="Q80" t="str">
            <v>/</v>
          </cell>
          <cell r="R80" t="str">
            <v>/</v>
          </cell>
          <cell r="S80" t="str">
            <v>/</v>
          </cell>
          <cell r="T80" t="str">
            <v>/</v>
          </cell>
          <cell r="U80" t="str">
            <v>/</v>
          </cell>
        </row>
        <row r="81">
          <cell r="C81" t="str">
            <v>9144011508271118XH</v>
          </cell>
          <cell r="D81" t="str">
            <v>资金配套</v>
          </cell>
          <cell r="E81" t="str">
            <v>/</v>
          </cell>
          <cell r="F81" t="str">
            <v>/</v>
          </cell>
          <cell r="G81" t="str">
            <v>/</v>
          </cell>
          <cell r="H81" t="str">
            <v>/</v>
          </cell>
          <cell r="I81" t="str">
            <v>/</v>
          </cell>
          <cell r="J81" t="str">
            <v>/</v>
          </cell>
          <cell r="K81" t="str">
            <v>/</v>
          </cell>
          <cell r="L81" t="str">
            <v>/</v>
          </cell>
          <cell r="M81" t="str">
            <v>/</v>
          </cell>
          <cell r="N81" t="str">
            <v>/</v>
          </cell>
          <cell r="O81" t="str">
            <v>/</v>
          </cell>
          <cell r="P81" t="str">
            <v>否</v>
          </cell>
          <cell r="Q81" t="str">
            <v>/</v>
          </cell>
          <cell r="R81" t="str">
            <v>/</v>
          </cell>
          <cell r="S81" t="str">
            <v>/</v>
          </cell>
          <cell r="T81" t="str">
            <v>/</v>
          </cell>
          <cell r="U81" t="str">
            <v>/</v>
          </cell>
        </row>
        <row r="82">
          <cell r="C82" t="str">
            <v>91440101723771124C</v>
          </cell>
          <cell r="D82" t="str">
            <v>经营贡献奖</v>
          </cell>
          <cell r="E82" t="str">
            <v>/</v>
          </cell>
          <cell r="F82" t="str">
            <v>/</v>
          </cell>
          <cell r="G82" t="str">
            <v>/</v>
          </cell>
          <cell r="H82" t="str">
            <v>/</v>
          </cell>
          <cell r="I82" t="str">
            <v>/</v>
          </cell>
          <cell r="J82" t="str">
            <v>/</v>
          </cell>
          <cell r="K82" t="str">
            <v>/</v>
          </cell>
          <cell r="L82" t="str">
            <v>/</v>
          </cell>
          <cell r="M82" t="str">
            <v>/</v>
          </cell>
          <cell r="N82" t="str">
            <v>/</v>
          </cell>
          <cell r="O82" t="str">
            <v>/</v>
          </cell>
          <cell r="P82" t="str">
            <v>否</v>
          </cell>
          <cell r="Q82" t="str">
            <v>/</v>
          </cell>
          <cell r="R82" t="str">
            <v>/</v>
          </cell>
          <cell r="S82" t="str">
            <v>/</v>
          </cell>
          <cell r="T82" t="str">
            <v>/</v>
          </cell>
          <cell r="U82" t="str">
            <v>/</v>
          </cell>
        </row>
        <row r="83">
          <cell r="C83" t="str">
            <v>91440101MA5CNCGR82</v>
          </cell>
          <cell r="D83" t="str">
            <v>经营贡献奖</v>
          </cell>
          <cell r="E83" t="str">
            <v>/</v>
          </cell>
          <cell r="F83" t="str">
            <v>/</v>
          </cell>
          <cell r="G83" t="str">
            <v>/</v>
          </cell>
          <cell r="H83" t="str">
            <v>/</v>
          </cell>
          <cell r="I83" t="str">
            <v>/</v>
          </cell>
          <cell r="J83" t="str">
            <v>/</v>
          </cell>
          <cell r="K83" t="str">
            <v>/</v>
          </cell>
          <cell r="L83" t="str">
            <v>/</v>
          </cell>
          <cell r="M83" t="str">
            <v>/</v>
          </cell>
          <cell r="N83" t="str">
            <v>/</v>
          </cell>
          <cell r="O83" t="str">
            <v>/</v>
          </cell>
          <cell r="P83" t="str">
            <v>否</v>
          </cell>
          <cell r="Q83" t="str">
            <v>/</v>
          </cell>
          <cell r="R83" t="str">
            <v>/</v>
          </cell>
          <cell r="S83" t="str">
            <v>/</v>
          </cell>
          <cell r="T83" t="str">
            <v>/</v>
          </cell>
          <cell r="U83" t="str">
            <v>/</v>
          </cell>
        </row>
        <row r="84">
          <cell r="C84" t="str">
            <v>91440101MA59H6WL9A</v>
          </cell>
          <cell r="D84" t="str">
            <v>资金配套</v>
          </cell>
          <cell r="E84" t="str">
            <v>/</v>
          </cell>
          <cell r="F84" t="str">
            <v>/</v>
          </cell>
          <cell r="G84" t="str">
            <v>/</v>
          </cell>
          <cell r="H84" t="str">
            <v>/</v>
          </cell>
          <cell r="I84" t="str">
            <v>/</v>
          </cell>
          <cell r="J84" t="str">
            <v>/</v>
          </cell>
          <cell r="K84" t="str">
            <v>/</v>
          </cell>
          <cell r="L84" t="str">
            <v>/</v>
          </cell>
          <cell r="M84" t="str">
            <v>/</v>
          </cell>
          <cell r="N84" t="str">
            <v>/</v>
          </cell>
          <cell r="O84" t="str">
            <v>/</v>
          </cell>
          <cell r="P84" t="str">
            <v>否</v>
          </cell>
          <cell r="Q84" t="str">
            <v>/</v>
          </cell>
          <cell r="R84" t="str">
            <v>/</v>
          </cell>
          <cell r="S84" t="str">
            <v>/</v>
          </cell>
          <cell r="T84" t="str">
            <v>/</v>
          </cell>
          <cell r="U84" t="str">
            <v>/</v>
          </cell>
        </row>
        <row r="85">
          <cell r="C85" t="str">
            <v>91440101MA5CY9PU1E</v>
          </cell>
          <cell r="D85" t="str">
            <v>经营贡献奖</v>
          </cell>
          <cell r="E85" t="str">
            <v>/</v>
          </cell>
          <cell r="F85" t="str">
            <v>/</v>
          </cell>
          <cell r="G85" t="str">
            <v>/</v>
          </cell>
          <cell r="H85" t="str">
            <v>/</v>
          </cell>
          <cell r="I85" t="str">
            <v>/</v>
          </cell>
          <cell r="J85" t="str">
            <v>/</v>
          </cell>
          <cell r="K85" t="str">
            <v>/</v>
          </cell>
          <cell r="L85" t="str">
            <v>/</v>
          </cell>
          <cell r="M85" t="str">
            <v>/</v>
          </cell>
          <cell r="N85" t="str">
            <v>/</v>
          </cell>
          <cell r="O85" t="str">
            <v>/</v>
          </cell>
          <cell r="P85" t="str">
            <v>否</v>
          </cell>
          <cell r="Q85" t="str">
            <v>/</v>
          </cell>
          <cell r="R85" t="str">
            <v>/</v>
          </cell>
          <cell r="S85" t="str">
            <v>/</v>
          </cell>
          <cell r="T85" t="str">
            <v>/</v>
          </cell>
          <cell r="U85" t="str">
            <v>/</v>
          </cell>
        </row>
        <row r="86">
          <cell r="C86" t="str">
            <v>91440115562299980L</v>
          </cell>
          <cell r="D86" t="str">
            <v>资金配套</v>
          </cell>
          <cell r="E86" t="str">
            <v>/</v>
          </cell>
          <cell r="F86" t="str">
            <v>/</v>
          </cell>
          <cell r="G86" t="str">
            <v>/</v>
          </cell>
          <cell r="H86" t="str">
            <v>/</v>
          </cell>
          <cell r="I86" t="str">
            <v>/</v>
          </cell>
          <cell r="J86" t="str">
            <v>/</v>
          </cell>
          <cell r="K86" t="str">
            <v>/</v>
          </cell>
          <cell r="L86" t="str">
            <v>/</v>
          </cell>
          <cell r="M86" t="str">
            <v>/</v>
          </cell>
          <cell r="N86" t="str">
            <v>/</v>
          </cell>
          <cell r="O86" t="str">
            <v>/</v>
          </cell>
          <cell r="P86" t="str">
            <v>是</v>
          </cell>
          <cell r="Q86" t="str">
            <v>粤穗南综执（榄）罚字〔2020〕289号</v>
          </cell>
          <cell r="R86">
            <v>44000</v>
          </cell>
          <cell r="S86" t="str">
            <v>经查明，2019年5月9日，广州市市场监督管理局委托广州质量监督检测研究院对当事人于2019年5月生产的SI-244型舞台灯（AC100-240V 50/60Hz 450W）进行抽样检验，依据抽样检验的《检验报告》（NO:电监2019-05-0061）显示，检验结论为所检项目第5、7项不符合GB 7000.1-2015、GB 7000.217-2008标准，第13项不符合GB 17625.1-2012标准，依据《2019年第二季度广州市舞台灯产品质量监督抽查实施细则》，判定为不合格，属于严重不合格，经复查后产品仍属于不合格。据此，当事人的生产行为违反了《中华人民共和国产品质量法》第二十六条第一款、第二款第（一）项的规定，构成生产、销售不符合保障人体健康和人身、财产安全的标准和要求的工业产品的违法行为。另查明，当事人共生产SI-244型舞台灯22台，总货值为70400元，由于上述质量不合格舞台灯均未售出，因此违法所得为0元。
     我局于2020年6月3日向当事人送达《行政处罚告知书》（粤穗南综执（榄）罚告字〔2020〕289号），当事人在法定的时限内未进行陈述和申辩。
    依据《中华人民共和国产品质量法》第四十九条和《广州市质量技术监督部门规范行政处罚自由裁量权规定》第六条的规定，以及《广州市质量技术监督部门规范行政处罚自由裁量权量化细化基准表》关于对生产不符合保障人体健康和人身、财产安全的国家标准、行业标准的产品作从轻行政处罚的裁量规定，我局对当事人的行政罚款为生产产品货值金额等值以上至1.6倍以下。据此，我局决定对当事人作以下行政处罚决定：
1.没收质量不合格SI-244型舞台灯（AC100-240V 50/60Hz 450W）19台；
2.处罚款人民币70400元（计算公式：货值≦罚款金额≦货值×[（3-1)×30%+1]）。</v>
          </cell>
          <cell r="T86" t="str">
            <v>/</v>
          </cell>
          <cell r="U86" t="str">
            <v>/</v>
          </cell>
        </row>
        <row r="87">
          <cell r="C87" t="str">
            <v>91440115618701589D</v>
          </cell>
          <cell r="D87" t="str">
            <v>资金配套</v>
          </cell>
          <cell r="E87" t="str">
            <v>/</v>
          </cell>
          <cell r="F87" t="str">
            <v>/</v>
          </cell>
          <cell r="G87" t="str">
            <v>/</v>
          </cell>
          <cell r="H87" t="str">
            <v>/</v>
          </cell>
          <cell r="I87" t="str">
            <v>/</v>
          </cell>
          <cell r="J87" t="str">
            <v>/</v>
          </cell>
          <cell r="K87" t="str">
            <v>/</v>
          </cell>
          <cell r="L87" t="str">
            <v>/</v>
          </cell>
          <cell r="M87" t="str">
            <v>/</v>
          </cell>
          <cell r="N87" t="str">
            <v>/</v>
          </cell>
          <cell r="O87" t="str">
            <v>/</v>
          </cell>
          <cell r="P87" t="str">
            <v>否</v>
          </cell>
          <cell r="Q87" t="str">
            <v>/</v>
          </cell>
          <cell r="R87" t="str">
            <v>/</v>
          </cell>
          <cell r="S87" t="str">
            <v>/</v>
          </cell>
          <cell r="T87" t="str">
            <v>/</v>
          </cell>
          <cell r="U87" t="str">
            <v>/</v>
          </cell>
        </row>
        <row r="88">
          <cell r="C88" t="str">
            <v>914401157661223869</v>
          </cell>
          <cell r="D88" t="str">
            <v>经营贡献奖</v>
          </cell>
          <cell r="E88" t="str">
            <v>/</v>
          </cell>
          <cell r="F88" t="str">
            <v>/</v>
          </cell>
          <cell r="G88" t="str">
            <v>/</v>
          </cell>
          <cell r="H88" t="str">
            <v>/</v>
          </cell>
          <cell r="I88" t="str">
            <v>/</v>
          </cell>
          <cell r="J88" t="str">
            <v>/</v>
          </cell>
          <cell r="K88" t="str">
            <v>/</v>
          </cell>
          <cell r="L88" t="str">
            <v>/</v>
          </cell>
          <cell r="M88" t="str">
            <v>/</v>
          </cell>
          <cell r="N88" t="str">
            <v>/</v>
          </cell>
          <cell r="O88" t="str">
            <v>/</v>
          </cell>
          <cell r="P88" t="str">
            <v>否</v>
          </cell>
          <cell r="Q88" t="str">
            <v>/</v>
          </cell>
          <cell r="R88" t="str">
            <v>/</v>
          </cell>
          <cell r="S88" t="str">
            <v>/</v>
          </cell>
          <cell r="T88" t="str">
            <v>/</v>
          </cell>
          <cell r="U88" t="str">
            <v>/</v>
          </cell>
        </row>
        <row r="89">
          <cell r="C89" t="str">
            <v>9144010178894150XP</v>
          </cell>
          <cell r="D89" t="str">
            <v>经营贡献奖</v>
          </cell>
          <cell r="E89" t="str">
            <v>/</v>
          </cell>
          <cell r="F89" t="str">
            <v>/</v>
          </cell>
          <cell r="G89" t="str">
            <v>/</v>
          </cell>
          <cell r="H89" t="str">
            <v>/</v>
          </cell>
          <cell r="I89" t="str">
            <v>/</v>
          </cell>
          <cell r="J89" t="str">
            <v>/</v>
          </cell>
          <cell r="K89" t="str">
            <v>/</v>
          </cell>
          <cell r="L89" t="str">
            <v>/</v>
          </cell>
          <cell r="M89" t="str">
            <v>/</v>
          </cell>
          <cell r="N89" t="str">
            <v>/</v>
          </cell>
          <cell r="O89" t="str">
            <v>/</v>
          </cell>
          <cell r="P89" t="str">
            <v>否</v>
          </cell>
          <cell r="Q89" t="str">
            <v>/</v>
          </cell>
          <cell r="R89" t="str">
            <v>/</v>
          </cell>
          <cell r="S89" t="str">
            <v>/</v>
          </cell>
          <cell r="T89" t="str">
            <v>/</v>
          </cell>
          <cell r="U89" t="str">
            <v>/</v>
          </cell>
        </row>
        <row r="90">
          <cell r="C90" t="str">
            <v>91440101618413376W</v>
          </cell>
          <cell r="D90" t="str">
            <v>经营贡献奖</v>
          </cell>
          <cell r="E90" t="str">
            <v>/</v>
          </cell>
          <cell r="F90" t="str">
            <v>/</v>
          </cell>
          <cell r="G90" t="str">
            <v>/</v>
          </cell>
          <cell r="H90" t="str">
            <v>/</v>
          </cell>
          <cell r="I90" t="str">
            <v>/</v>
          </cell>
          <cell r="J90" t="str">
            <v>/</v>
          </cell>
          <cell r="K90" t="str">
            <v>/</v>
          </cell>
          <cell r="L90" t="str">
            <v>/</v>
          </cell>
          <cell r="M90" t="str">
            <v>/</v>
          </cell>
          <cell r="N90" t="str">
            <v>/</v>
          </cell>
          <cell r="O90" t="str">
            <v>/</v>
          </cell>
          <cell r="P90" t="str">
            <v>否</v>
          </cell>
          <cell r="Q90" t="str">
            <v>/</v>
          </cell>
          <cell r="R90" t="str">
            <v>/</v>
          </cell>
          <cell r="S90" t="str">
            <v>/</v>
          </cell>
          <cell r="T90" t="str">
            <v>/</v>
          </cell>
          <cell r="U90" t="str">
            <v>/</v>
          </cell>
        </row>
        <row r="91">
          <cell r="C91" t="str">
            <v>914401137733132793</v>
          </cell>
          <cell r="D91" t="str">
            <v>技改后奖补
固定资产投资补助</v>
          </cell>
          <cell r="E91" t="str">
            <v>/</v>
          </cell>
          <cell r="F91" t="str">
            <v>/</v>
          </cell>
          <cell r="G91" t="str">
            <v>/</v>
          </cell>
          <cell r="H91" t="str">
            <v>/</v>
          </cell>
          <cell r="I91" t="str">
            <v>/</v>
          </cell>
          <cell r="J91" t="str">
            <v>/</v>
          </cell>
          <cell r="K91" t="str">
            <v>/</v>
          </cell>
          <cell r="L91" t="str">
            <v>静电粉末喷涂系统智能化技术改造项目</v>
          </cell>
          <cell r="M91" t="str">
            <v>/</v>
          </cell>
          <cell r="N91" t="str">
            <v>/</v>
          </cell>
          <cell r="O91" t="str">
            <v>/</v>
          </cell>
          <cell r="P91" t="str">
            <v>否</v>
          </cell>
          <cell r="Q91" t="str">
            <v>/</v>
          </cell>
          <cell r="R91" t="str">
            <v>/</v>
          </cell>
          <cell r="S91" t="str">
            <v>/</v>
          </cell>
          <cell r="T91" t="str">
            <v>/</v>
          </cell>
          <cell r="U91" t="str">
            <v>/</v>
          </cell>
        </row>
        <row r="92">
          <cell r="C92" t="str">
            <v>91440101771158973D</v>
          </cell>
          <cell r="D92" t="str">
            <v>产业联动发展奖</v>
          </cell>
          <cell r="E92" t="str">
            <v>/</v>
          </cell>
          <cell r="F92" t="str">
            <v>/</v>
          </cell>
          <cell r="G92" t="str">
            <v>/</v>
          </cell>
          <cell r="H92" t="str">
            <v>/</v>
          </cell>
          <cell r="I92" t="str">
            <v>/</v>
          </cell>
          <cell r="J92" t="str">
            <v>/</v>
          </cell>
          <cell r="K92" t="str">
            <v>/</v>
          </cell>
          <cell r="L92" t="str">
            <v>/</v>
          </cell>
          <cell r="M92" t="str">
            <v>/</v>
          </cell>
          <cell r="N92" t="str">
            <v>/</v>
          </cell>
          <cell r="O92" t="str">
            <v>/</v>
          </cell>
          <cell r="P92" t="str">
            <v>否</v>
          </cell>
          <cell r="Q92" t="str">
            <v>/</v>
          </cell>
          <cell r="R92" t="str">
            <v>/</v>
          </cell>
          <cell r="S92" t="str">
            <v>/</v>
          </cell>
          <cell r="T92" t="str">
            <v>/</v>
          </cell>
          <cell r="U92" t="str">
            <v>/</v>
          </cell>
        </row>
        <row r="93">
          <cell r="C93" t="str">
            <v>91440115MA59AKN77M</v>
          </cell>
          <cell r="D93" t="str">
            <v>资金配套</v>
          </cell>
          <cell r="E93" t="str">
            <v>/</v>
          </cell>
          <cell r="F93" t="str">
            <v>/</v>
          </cell>
          <cell r="G93" t="str">
            <v>/</v>
          </cell>
          <cell r="H93" t="str">
            <v>/</v>
          </cell>
          <cell r="I93" t="str">
            <v>/</v>
          </cell>
          <cell r="J93" t="str">
            <v>/</v>
          </cell>
          <cell r="K93" t="str">
            <v>/</v>
          </cell>
          <cell r="L93" t="str">
            <v>/</v>
          </cell>
          <cell r="M93" t="str">
            <v>/</v>
          </cell>
          <cell r="N93" t="str">
            <v>/</v>
          </cell>
          <cell r="O93" t="str">
            <v>/</v>
          </cell>
          <cell r="P93" t="str">
            <v>否</v>
          </cell>
          <cell r="Q93" t="str">
            <v>/</v>
          </cell>
          <cell r="R93" t="str">
            <v>/</v>
          </cell>
          <cell r="S93" t="str">
            <v>/</v>
          </cell>
          <cell r="T93" t="str">
            <v>/</v>
          </cell>
          <cell r="U93" t="str">
            <v>/</v>
          </cell>
        </row>
        <row r="94">
          <cell r="C94" t="str">
            <v>91440101MA59J7GY79</v>
          </cell>
          <cell r="D94" t="str">
            <v>资金配套</v>
          </cell>
          <cell r="E94" t="str">
            <v>/</v>
          </cell>
          <cell r="F94" t="str">
            <v>/</v>
          </cell>
          <cell r="G94" t="str">
            <v>/</v>
          </cell>
          <cell r="H94" t="str">
            <v>/</v>
          </cell>
          <cell r="I94" t="str">
            <v>/</v>
          </cell>
          <cell r="J94" t="str">
            <v>/</v>
          </cell>
          <cell r="K94" t="str">
            <v>/</v>
          </cell>
          <cell r="L94" t="str">
            <v>/</v>
          </cell>
          <cell r="M94" t="str">
            <v>/</v>
          </cell>
          <cell r="N94" t="str">
            <v>/</v>
          </cell>
          <cell r="O94" t="str">
            <v>/</v>
          </cell>
          <cell r="P94" t="str">
            <v>否</v>
          </cell>
          <cell r="Q94" t="str">
            <v>/</v>
          </cell>
          <cell r="R94" t="str">
            <v>/</v>
          </cell>
          <cell r="S94" t="str">
            <v>/</v>
          </cell>
          <cell r="T94" t="str">
            <v>/</v>
          </cell>
          <cell r="U94" t="str">
            <v>/</v>
          </cell>
        </row>
        <row r="95">
          <cell r="C95" t="str">
            <v>9144011561872051XC</v>
          </cell>
          <cell r="D95" t="str">
            <v>资金配套</v>
          </cell>
          <cell r="E95" t="str">
            <v>/</v>
          </cell>
          <cell r="F95" t="str">
            <v>/</v>
          </cell>
          <cell r="G95" t="str">
            <v>/</v>
          </cell>
          <cell r="H95" t="str">
            <v>/</v>
          </cell>
          <cell r="I95" t="str">
            <v>/</v>
          </cell>
          <cell r="J95" t="str">
            <v>/</v>
          </cell>
          <cell r="K95" t="str">
            <v>/</v>
          </cell>
          <cell r="L95" t="str">
            <v>/</v>
          </cell>
          <cell r="M95" t="str">
            <v>/</v>
          </cell>
          <cell r="N95" t="str">
            <v>/</v>
          </cell>
          <cell r="O95" t="str">
            <v>/</v>
          </cell>
          <cell r="P95" t="str">
            <v>否</v>
          </cell>
          <cell r="Q95" t="str">
            <v>/</v>
          </cell>
          <cell r="R95" t="str">
            <v>/</v>
          </cell>
          <cell r="S95" t="str">
            <v>/</v>
          </cell>
          <cell r="T95" t="str">
            <v>/</v>
          </cell>
          <cell r="U95" t="str">
            <v>/</v>
          </cell>
        </row>
        <row r="96">
          <cell r="C96" t="str">
            <v>914401157733298870</v>
          </cell>
          <cell r="D96" t="str">
            <v>资金配套</v>
          </cell>
          <cell r="E96" t="str">
            <v>/</v>
          </cell>
          <cell r="F96" t="str">
            <v>/</v>
          </cell>
          <cell r="G96" t="str">
            <v>/</v>
          </cell>
          <cell r="H96" t="str">
            <v>/</v>
          </cell>
          <cell r="I96" t="str">
            <v>/</v>
          </cell>
          <cell r="J96" t="str">
            <v>/</v>
          </cell>
          <cell r="K96" t="str">
            <v>/</v>
          </cell>
          <cell r="L96" t="str">
            <v>/</v>
          </cell>
          <cell r="M96" t="str">
            <v>/</v>
          </cell>
          <cell r="N96" t="str">
            <v>/</v>
          </cell>
          <cell r="O96" t="str">
            <v>/</v>
          </cell>
          <cell r="P96" t="str">
            <v>否</v>
          </cell>
          <cell r="Q96" t="str">
            <v>/</v>
          </cell>
          <cell r="R96" t="str">
            <v>/</v>
          </cell>
          <cell r="S96" t="str">
            <v>/</v>
          </cell>
          <cell r="T96" t="str">
            <v>/</v>
          </cell>
          <cell r="U96" t="str">
            <v>/</v>
          </cell>
        </row>
        <row r="97">
          <cell r="C97" t="str">
            <v>9144010131054314XU</v>
          </cell>
          <cell r="D97" t="str">
            <v>经营贡献奖</v>
          </cell>
          <cell r="E97" t="str">
            <v>/</v>
          </cell>
          <cell r="F97" t="str">
            <v>/</v>
          </cell>
          <cell r="G97" t="str">
            <v>/</v>
          </cell>
          <cell r="H97" t="str">
            <v>/</v>
          </cell>
          <cell r="I97" t="str">
            <v>/</v>
          </cell>
          <cell r="J97" t="str">
            <v>/</v>
          </cell>
          <cell r="K97" t="str">
            <v>/</v>
          </cell>
          <cell r="L97" t="str">
            <v>/</v>
          </cell>
          <cell r="M97" t="str">
            <v>/</v>
          </cell>
          <cell r="N97" t="str">
            <v>/</v>
          </cell>
          <cell r="O97" t="str">
            <v>/</v>
          </cell>
          <cell r="P97" t="str">
            <v>否</v>
          </cell>
          <cell r="Q97" t="str">
            <v>/</v>
          </cell>
          <cell r="R97" t="str">
            <v>/</v>
          </cell>
          <cell r="S97" t="str">
            <v>/</v>
          </cell>
          <cell r="T97" t="str">
            <v>/</v>
          </cell>
          <cell r="U97" t="str">
            <v>/</v>
          </cell>
        </row>
        <row r="98">
          <cell r="C98" t="str">
            <v>91440115618714902K</v>
          </cell>
          <cell r="D98" t="str">
            <v>经营贡献奖</v>
          </cell>
          <cell r="E98" t="str">
            <v>/</v>
          </cell>
          <cell r="F98" t="str">
            <v>/</v>
          </cell>
          <cell r="G98" t="str">
            <v>/</v>
          </cell>
          <cell r="H98" t="str">
            <v>/</v>
          </cell>
          <cell r="I98" t="str">
            <v>/</v>
          </cell>
          <cell r="J98" t="str">
            <v>/</v>
          </cell>
          <cell r="K98" t="str">
            <v>/</v>
          </cell>
          <cell r="L98" t="str">
            <v>/</v>
          </cell>
          <cell r="M98" t="str">
            <v>/</v>
          </cell>
          <cell r="N98" t="str">
            <v>/</v>
          </cell>
          <cell r="O98" t="str">
            <v>/</v>
          </cell>
          <cell r="P98" t="str">
            <v>否</v>
          </cell>
          <cell r="Q98" t="str">
            <v>/</v>
          </cell>
          <cell r="R98" t="str">
            <v>/</v>
          </cell>
          <cell r="S98" t="str">
            <v>/</v>
          </cell>
          <cell r="T98" t="str">
            <v>/</v>
          </cell>
          <cell r="U98" t="str">
            <v>/</v>
          </cell>
        </row>
        <row r="99">
          <cell r="C99" t="str">
            <v>91440115783761788Y</v>
          </cell>
          <cell r="D99" t="str">
            <v>技改后奖补</v>
          </cell>
          <cell r="E99" t="str">
            <v>/</v>
          </cell>
          <cell r="F99" t="str">
            <v>/</v>
          </cell>
          <cell r="G99" t="str">
            <v>/</v>
          </cell>
          <cell r="H99" t="str">
            <v>/</v>
          </cell>
          <cell r="I99" t="str">
            <v>/</v>
          </cell>
          <cell r="J99" t="str">
            <v>/</v>
          </cell>
          <cell r="K99" t="str">
            <v>/</v>
          </cell>
          <cell r="L99" t="str">
            <v>集装箱装配工艺技术改造项目</v>
          </cell>
          <cell r="M99" t="str">
            <v>/</v>
          </cell>
          <cell r="N99" t="str">
            <v>/</v>
          </cell>
          <cell r="O99" t="str">
            <v>/</v>
          </cell>
          <cell r="P99" t="str">
            <v>否</v>
          </cell>
          <cell r="Q99" t="str">
            <v>/</v>
          </cell>
          <cell r="R99" t="str">
            <v>/</v>
          </cell>
          <cell r="S99" t="str">
            <v>/</v>
          </cell>
          <cell r="T99" t="str">
            <v>/</v>
          </cell>
          <cell r="U99" t="str">
            <v>/</v>
          </cell>
        </row>
        <row r="100">
          <cell r="C100" t="str">
            <v>91440101771190244T</v>
          </cell>
          <cell r="D100" t="str">
            <v>固定资产投资补助
技改后奖补
经营贡献奖</v>
          </cell>
          <cell r="E100" t="str">
            <v>/</v>
          </cell>
          <cell r="F100" t="str">
            <v>/</v>
          </cell>
          <cell r="G100" t="str">
            <v>/</v>
          </cell>
          <cell r="H100" t="str">
            <v>/</v>
          </cell>
          <cell r="I100" t="str">
            <v>/</v>
          </cell>
          <cell r="J100" t="str">
            <v>/</v>
          </cell>
          <cell r="K100" t="str">
            <v>/</v>
          </cell>
          <cell r="L100" t="str">
            <v>汽车车顶纵梁及支架生产线的技术改造项目</v>
          </cell>
          <cell r="M100" t="str">
            <v>/</v>
          </cell>
          <cell r="N100" t="str">
            <v>/</v>
          </cell>
          <cell r="O100" t="str">
            <v>/</v>
          </cell>
          <cell r="P100" t="str">
            <v>否</v>
          </cell>
          <cell r="Q100" t="str">
            <v>/</v>
          </cell>
          <cell r="R100" t="str">
            <v>/</v>
          </cell>
          <cell r="S100" t="str">
            <v>/</v>
          </cell>
          <cell r="T100" t="str">
            <v>/</v>
          </cell>
          <cell r="U100" t="str">
            <v>/</v>
          </cell>
        </row>
        <row r="101">
          <cell r="C101" t="str">
            <v>91440115679718237X</v>
          </cell>
          <cell r="D101" t="str">
            <v>固定资产投资补助
技改后奖补</v>
          </cell>
          <cell r="E101" t="str">
            <v>/</v>
          </cell>
          <cell r="F101" t="str">
            <v>/</v>
          </cell>
          <cell r="G101" t="str">
            <v>/</v>
          </cell>
          <cell r="H101" t="str">
            <v>/</v>
          </cell>
          <cell r="I101" t="str">
            <v>/</v>
          </cell>
          <cell r="J101" t="str">
            <v>/</v>
          </cell>
          <cell r="K101" t="str">
            <v>/</v>
          </cell>
          <cell r="L101" t="str">
            <v>新型高精渔轮生产线技术改造项目</v>
          </cell>
          <cell r="M101" t="str">
            <v>/</v>
          </cell>
          <cell r="N101" t="str">
            <v>/</v>
          </cell>
          <cell r="O101" t="str">
            <v>/</v>
          </cell>
          <cell r="P101" t="str">
            <v>否</v>
          </cell>
          <cell r="Q101" t="str">
            <v>/</v>
          </cell>
          <cell r="R101" t="str">
            <v>/</v>
          </cell>
          <cell r="S101" t="str">
            <v>/</v>
          </cell>
          <cell r="T101" t="str">
            <v>/</v>
          </cell>
          <cell r="U101" t="str">
            <v>/</v>
          </cell>
        </row>
        <row r="102">
          <cell r="C102" t="str">
            <v>91440115618788688G</v>
          </cell>
          <cell r="D102" t="str">
            <v>固定资产投资补助
经营贡献奖</v>
          </cell>
          <cell r="E102" t="str">
            <v>/</v>
          </cell>
          <cell r="F102" t="str">
            <v>/</v>
          </cell>
          <cell r="G102" t="str">
            <v>/</v>
          </cell>
          <cell r="H102" t="str">
            <v>/</v>
          </cell>
          <cell r="I102" t="str">
            <v>/</v>
          </cell>
          <cell r="J102" t="str">
            <v>/</v>
          </cell>
          <cell r="K102" t="str">
            <v>/</v>
          </cell>
          <cell r="L102" t="str">
            <v>中高档针织印染布及纱线</v>
          </cell>
          <cell r="M102" t="str">
            <v>/</v>
          </cell>
          <cell r="N102" t="str">
            <v>/</v>
          </cell>
          <cell r="O102" t="str">
            <v>/</v>
          </cell>
          <cell r="P102" t="str">
            <v>否</v>
          </cell>
          <cell r="Q102" t="str">
            <v>/</v>
          </cell>
          <cell r="R102" t="str">
            <v>/</v>
          </cell>
          <cell r="S102" t="str">
            <v>/</v>
          </cell>
          <cell r="T102" t="str">
            <v>/</v>
          </cell>
          <cell r="U102" t="str">
            <v>/</v>
          </cell>
        </row>
        <row r="103">
          <cell r="C103" t="str">
            <v>91440101576010885U</v>
          </cell>
          <cell r="D103" t="str">
            <v>资金配套</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否</v>
          </cell>
          <cell r="Q103" t="str">
            <v>/</v>
          </cell>
          <cell r="R103" t="str">
            <v>/</v>
          </cell>
          <cell r="S103" t="str">
            <v>/</v>
          </cell>
          <cell r="T103" t="str">
            <v>/</v>
          </cell>
          <cell r="U103" t="str">
            <v>/</v>
          </cell>
        </row>
        <row r="104">
          <cell r="C104" t="str">
            <v>91440115669982835P</v>
          </cell>
          <cell r="D104" t="str">
            <v>固定资产投资补助</v>
          </cell>
          <cell r="E104" t="str">
            <v>/</v>
          </cell>
          <cell r="F104" t="str">
            <v>/</v>
          </cell>
          <cell r="G104" t="str">
            <v>/</v>
          </cell>
          <cell r="H104" t="str">
            <v>/</v>
          </cell>
          <cell r="I104" t="str">
            <v>/</v>
          </cell>
          <cell r="J104" t="str">
            <v>/</v>
          </cell>
          <cell r="K104" t="str">
            <v>/</v>
          </cell>
          <cell r="L104" t="str">
            <v>新型?802.11 a/b/g/n/ac标准的WiFi模组电子元器件生产测试设备提质降耗改造升级的技术改造项目</v>
          </cell>
          <cell r="M104" t="str">
            <v>/</v>
          </cell>
          <cell r="N104" t="str">
            <v>/</v>
          </cell>
          <cell r="O104" t="str">
            <v>/</v>
          </cell>
          <cell r="P104" t="str">
            <v>否</v>
          </cell>
          <cell r="Q104" t="str">
            <v>/</v>
          </cell>
          <cell r="R104" t="str">
            <v>/</v>
          </cell>
          <cell r="S104" t="str">
            <v>/</v>
          </cell>
          <cell r="T104" t="str">
            <v>/</v>
          </cell>
          <cell r="U104" t="str">
            <v>/</v>
          </cell>
        </row>
        <row r="105">
          <cell r="C105" t="str">
            <v>91440115562252963A</v>
          </cell>
          <cell r="D105" t="str">
            <v>资金配套</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否</v>
          </cell>
          <cell r="Q105" t="str">
            <v>/</v>
          </cell>
          <cell r="R105" t="str">
            <v>/</v>
          </cell>
          <cell r="S105" t="str">
            <v>/</v>
          </cell>
          <cell r="T105" t="str">
            <v>/</v>
          </cell>
          <cell r="U105" t="str">
            <v>/</v>
          </cell>
        </row>
        <row r="106">
          <cell r="C106" t="str">
            <v>91440115775695346R</v>
          </cell>
          <cell r="D106" t="str">
            <v>资金配套</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否</v>
          </cell>
          <cell r="Q106" t="str">
            <v>/</v>
          </cell>
          <cell r="R106" t="str">
            <v>/</v>
          </cell>
          <cell r="S106" t="str">
            <v>/</v>
          </cell>
          <cell r="T106" t="str">
            <v>/</v>
          </cell>
          <cell r="U106" t="str">
            <v>/</v>
          </cell>
        </row>
        <row r="107">
          <cell r="C107" t="str">
            <v>91440115058906876H</v>
          </cell>
          <cell r="D107" t="str">
            <v>经营贡献奖</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否</v>
          </cell>
          <cell r="Q107" t="str">
            <v>/</v>
          </cell>
          <cell r="R107" t="str">
            <v>/</v>
          </cell>
          <cell r="S107" t="str">
            <v>/</v>
          </cell>
          <cell r="T107" t="str">
            <v>/</v>
          </cell>
          <cell r="U107" t="str">
            <v>/</v>
          </cell>
        </row>
        <row r="108">
          <cell r="C108" t="str">
            <v>91440115748033793C</v>
          </cell>
          <cell r="D108" t="str">
            <v>经营贡献奖</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否</v>
          </cell>
          <cell r="Q108" t="str">
            <v>/</v>
          </cell>
          <cell r="R108" t="str">
            <v>/</v>
          </cell>
          <cell r="S108" t="str">
            <v>/</v>
          </cell>
          <cell r="T108" t="str">
            <v>/</v>
          </cell>
          <cell r="U108" t="str">
            <v>/</v>
          </cell>
        </row>
        <row r="109">
          <cell r="C109" t="str">
            <v>9144010155444421XT</v>
          </cell>
          <cell r="D109" t="str">
            <v>经营贡献奖</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否</v>
          </cell>
          <cell r="Q109" t="str">
            <v>/</v>
          </cell>
          <cell r="R109" t="str">
            <v>/</v>
          </cell>
          <cell r="S109" t="str">
            <v>/</v>
          </cell>
          <cell r="T109" t="str">
            <v>/</v>
          </cell>
          <cell r="U109" t="str">
            <v>/</v>
          </cell>
        </row>
        <row r="110">
          <cell r="C110" t="str">
            <v>91440115764011658F</v>
          </cell>
          <cell r="D110" t="str">
            <v>经营贡献奖</v>
          </cell>
          <cell r="E110" t="str">
            <v>/</v>
          </cell>
          <cell r="F110" t="str">
            <v>/</v>
          </cell>
          <cell r="G110" t="str">
            <v>/</v>
          </cell>
          <cell r="H110" t="str">
            <v>/</v>
          </cell>
          <cell r="I110" t="str">
            <v>/</v>
          </cell>
          <cell r="J110" t="str">
            <v>/</v>
          </cell>
          <cell r="K110" t="str">
            <v>/</v>
          </cell>
          <cell r="L110" t="str">
            <v>/</v>
          </cell>
          <cell r="M110" t="str">
            <v>/</v>
          </cell>
          <cell r="N110" t="str">
            <v>/</v>
          </cell>
          <cell r="O110" t="str">
            <v>/</v>
          </cell>
          <cell r="P110" t="str">
            <v>否</v>
          </cell>
          <cell r="Q110" t="str">
            <v>/</v>
          </cell>
          <cell r="R110" t="str">
            <v>/</v>
          </cell>
          <cell r="S110" t="str">
            <v>/</v>
          </cell>
          <cell r="T110" t="str">
            <v>/</v>
          </cell>
          <cell r="U110" t="str">
            <v>/</v>
          </cell>
        </row>
        <row r="111">
          <cell r="C111" t="str">
            <v>91440115781228314Y</v>
          </cell>
          <cell r="D111" t="str">
            <v>经营贡献奖</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否</v>
          </cell>
          <cell r="Q111" t="str">
            <v>/</v>
          </cell>
          <cell r="R111" t="str">
            <v>/</v>
          </cell>
          <cell r="S111" t="str">
            <v>/</v>
          </cell>
          <cell r="T111" t="str">
            <v>/</v>
          </cell>
          <cell r="U111" t="str">
            <v>/</v>
          </cell>
        </row>
        <row r="112">
          <cell r="C112" t="str">
            <v>914401150681975405</v>
          </cell>
          <cell r="D112" t="str">
            <v>经营贡献奖</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否</v>
          </cell>
          <cell r="Q112" t="str">
            <v>/</v>
          </cell>
          <cell r="R112" t="str">
            <v>/</v>
          </cell>
          <cell r="S112" t="str">
            <v>/</v>
          </cell>
          <cell r="T112" t="str">
            <v>/</v>
          </cell>
          <cell r="U112" t="str">
            <v>/</v>
          </cell>
        </row>
        <row r="113">
          <cell r="C113" t="str">
            <v>91440115581853609A</v>
          </cell>
          <cell r="D113" t="str">
            <v>经营贡献奖</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否</v>
          </cell>
          <cell r="Q113" t="str">
            <v>/</v>
          </cell>
          <cell r="R113" t="str">
            <v>/</v>
          </cell>
          <cell r="S113" t="str">
            <v>/</v>
          </cell>
          <cell r="T113" t="str">
            <v>/</v>
          </cell>
          <cell r="U113" t="str">
            <v>/</v>
          </cell>
        </row>
        <row r="114">
          <cell r="C114" t="str">
            <v>91440115618705723W</v>
          </cell>
          <cell r="D114" t="str">
            <v>经营贡献奖</v>
          </cell>
          <cell r="E114" t="str">
            <v>/</v>
          </cell>
          <cell r="F114" t="str">
            <v>/</v>
          </cell>
          <cell r="G114" t="str">
            <v>/</v>
          </cell>
          <cell r="H114" t="str">
            <v>/</v>
          </cell>
          <cell r="I114" t="str">
            <v>/</v>
          </cell>
          <cell r="J114" t="str">
            <v>/</v>
          </cell>
          <cell r="K114" t="str">
            <v>/</v>
          </cell>
          <cell r="L114" t="str">
            <v>/</v>
          </cell>
          <cell r="M114" t="str">
            <v>/</v>
          </cell>
          <cell r="N114" t="str">
            <v>/</v>
          </cell>
          <cell r="O114" t="str">
            <v>/</v>
          </cell>
          <cell r="P114" t="str">
            <v>否</v>
          </cell>
          <cell r="Q114" t="str">
            <v>/</v>
          </cell>
          <cell r="R114" t="str">
            <v>/</v>
          </cell>
          <cell r="S114" t="str">
            <v>/</v>
          </cell>
          <cell r="T114" t="str">
            <v>/</v>
          </cell>
          <cell r="U114" t="str">
            <v>/</v>
          </cell>
        </row>
        <row r="115">
          <cell r="C115" t="str">
            <v>9144011561870574XF</v>
          </cell>
          <cell r="D115" t="str">
            <v>经营贡献奖</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否</v>
          </cell>
          <cell r="Q115" t="str">
            <v>/</v>
          </cell>
          <cell r="R115" t="str">
            <v>/</v>
          </cell>
          <cell r="S115" t="str">
            <v>/</v>
          </cell>
          <cell r="T115" t="str">
            <v>/</v>
          </cell>
          <cell r="U115" t="str">
            <v>/</v>
          </cell>
        </row>
        <row r="116">
          <cell r="C116" t="str">
            <v>9144011561870654XB</v>
          </cell>
          <cell r="D116" t="str">
            <v>经营贡献奖</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否</v>
          </cell>
          <cell r="Q116" t="str">
            <v>/</v>
          </cell>
          <cell r="R116" t="str">
            <v>/</v>
          </cell>
          <cell r="S116" t="str">
            <v>/</v>
          </cell>
          <cell r="T116" t="str">
            <v>/</v>
          </cell>
          <cell r="U116" t="str">
            <v>/</v>
          </cell>
        </row>
        <row r="117">
          <cell r="C117" t="str">
            <v>91440115741867912R</v>
          </cell>
          <cell r="D117" t="str">
            <v>经营贡献奖</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否</v>
          </cell>
          <cell r="Q117" t="str">
            <v>/</v>
          </cell>
          <cell r="R117" t="str">
            <v>/</v>
          </cell>
          <cell r="S117" t="str">
            <v>/</v>
          </cell>
          <cell r="T117" t="str">
            <v>/</v>
          </cell>
          <cell r="U117" t="str">
            <v>/</v>
          </cell>
        </row>
        <row r="118">
          <cell r="C118" t="str">
            <v>91440115759428926Q</v>
          </cell>
          <cell r="D118" t="str">
            <v>经营贡献奖</v>
          </cell>
          <cell r="E118" t="str">
            <v>/</v>
          </cell>
          <cell r="F118" t="str">
            <v>/</v>
          </cell>
          <cell r="G118" t="str">
            <v>/</v>
          </cell>
          <cell r="H118" t="str">
            <v>/</v>
          </cell>
          <cell r="I118" t="str">
            <v>/</v>
          </cell>
          <cell r="J118" t="str">
            <v>/</v>
          </cell>
          <cell r="K118" t="str">
            <v>/</v>
          </cell>
          <cell r="L118" t="str">
            <v>/</v>
          </cell>
          <cell r="M118" t="str">
            <v>/</v>
          </cell>
          <cell r="N118" t="str">
            <v>/</v>
          </cell>
          <cell r="O118" t="str">
            <v>/</v>
          </cell>
          <cell r="P118" t="str">
            <v>否</v>
          </cell>
          <cell r="Q118" t="str">
            <v>/</v>
          </cell>
          <cell r="R118" t="str">
            <v>/</v>
          </cell>
          <cell r="S118" t="str">
            <v>/</v>
          </cell>
          <cell r="T118" t="str">
            <v>/</v>
          </cell>
          <cell r="U118" t="str">
            <v>/</v>
          </cell>
        </row>
        <row r="119">
          <cell r="C119" t="str">
            <v>9144011558951605XU</v>
          </cell>
          <cell r="D119" t="str">
            <v>经营贡献奖</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否</v>
          </cell>
          <cell r="Q119" t="str">
            <v>/</v>
          </cell>
          <cell r="R119" t="str">
            <v>/</v>
          </cell>
          <cell r="S119" t="str">
            <v>/</v>
          </cell>
          <cell r="T119" t="str">
            <v>/</v>
          </cell>
          <cell r="U119" t="str">
            <v>/</v>
          </cell>
        </row>
        <row r="120">
          <cell r="C120" t="str">
            <v>91440101753480168U</v>
          </cell>
          <cell r="D120" t="str">
            <v>经营贡献奖
资金配套</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否</v>
          </cell>
          <cell r="Q120" t="str">
            <v>/</v>
          </cell>
          <cell r="R120" t="str">
            <v>/</v>
          </cell>
          <cell r="S120" t="str">
            <v>/</v>
          </cell>
          <cell r="T120" t="str">
            <v>/</v>
          </cell>
          <cell r="U120" t="str">
            <v>/</v>
          </cell>
        </row>
        <row r="121">
          <cell r="C121" t="str">
            <v>91440115769527397E</v>
          </cell>
          <cell r="D121" t="str">
            <v>经营贡献奖</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否</v>
          </cell>
          <cell r="Q121" t="str">
            <v>/</v>
          </cell>
          <cell r="R121" t="str">
            <v>/</v>
          </cell>
          <cell r="S121" t="str">
            <v>/</v>
          </cell>
          <cell r="T121" t="str">
            <v>/</v>
          </cell>
          <cell r="U121" t="str">
            <v>/</v>
          </cell>
        </row>
        <row r="122">
          <cell r="C122" t="str">
            <v>914401157860954266</v>
          </cell>
          <cell r="D122" t="str">
            <v>经营贡献奖</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否</v>
          </cell>
          <cell r="Q122" t="str">
            <v>/</v>
          </cell>
          <cell r="R122" t="str">
            <v>/</v>
          </cell>
          <cell r="S122" t="str">
            <v>/</v>
          </cell>
          <cell r="T122" t="str">
            <v>/</v>
          </cell>
          <cell r="U122" t="str">
            <v>/</v>
          </cell>
        </row>
        <row r="123">
          <cell r="C123" t="str">
            <v>914401155622728256</v>
          </cell>
          <cell r="D123" t="str">
            <v>经营贡献奖
资金配套</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否</v>
          </cell>
          <cell r="Q123" t="str">
            <v>/</v>
          </cell>
          <cell r="R123" t="str">
            <v>/</v>
          </cell>
          <cell r="S123" t="str">
            <v>/</v>
          </cell>
          <cell r="T123" t="str">
            <v>/</v>
          </cell>
          <cell r="U123" t="str">
            <v>/</v>
          </cell>
        </row>
        <row r="124">
          <cell r="C124" t="str">
            <v>914401156640110872</v>
          </cell>
          <cell r="D124" t="str">
            <v>经营贡献奖</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否</v>
          </cell>
          <cell r="Q124" t="str">
            <v>/</v>
          </cell>
          <cell r="R124" t="str">
            <v>/</v>
          </cell>
          <cell r="S124" t="str">
            <v>/</v>
          </cell>
          <cell r="T124" t="str">
            <v>/</v>
          </cell>
          <cell r="U124" t="str">
            <v>/</v>
          </cell>
        </row>
        <row r="125">
          <cell r="C125" t="str">
            <v>914401156681433861</v>
          </cell>
          <cell r="D125" t="str">
            <v>经营贡献奖</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否</v>
          </cell>
          <cell r="Q125" t="str">
            <v>/</v>
          </cell>
          <cell r="R125" t="str">
            <v>/</v>
          </cell>
          <cell r="S125" t="str">
            <v>/</v>
          </cell>
          <cell r="T125" t="str">
            <v>/</v>
          </cell>
          <cell r="U125" t="str">
            <v>/</v>
          </cell>
        </row>
        <row r="126">
          <cell r="C126" t="str">
            <v>91440115691505189K</v>
          </cell>
          <cell r="D126" t="str">
            <v>经营贡献奖</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否</v>
          </cell>
          <cell r="Q126" t="str">
            <v>/</v>
          </cell>
          <cell r="R126" t="str">
            <v>/</v>
          </cell>
          <cell r="S126" t="str">
            <v>/</v>
          </cell>
          <cell r="T126" t="str">
            <v>/</v>
          </cell>
          <cell r="U126" t="str">
            <v>/</v>
          </cell>
        </row>
        <row r="127">
          <cell r="C127" t="str">
            <v>91440115767697499N</v>
          </cell>
          <cell r="D127" t="str">
            <v>经营贡献奖</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否</v>
          </cell>
          <cell r="Q127" t="str">
            <v>/</v>
          </cell>
          <cell r="R127" t="str">
            <v>/</v>
          </cell>
          <cell r="S127" t="str">
            <v>/</v>
          </cell>
          <cell r="T127" t="str">
            <v>/</v>
          </cell>
          <cell r="U127" t="str">
            <v>/</v>
          </cell>
        </row>
        <row r="128">
          <cell r="C128" t="str">
            <v>91440115771174279A</v>
          </cell>
          <cell r="D128" t="str">
            <v>经营贡献奖</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否</v>
          </cell>
          <cell r="Q128" t="str">
            <v>/</v>
          </cell>
          <cell r="R128" t="str">
            <v>/</v>
          </cell>
          <cell r="S128" t="str">
            <v>/</v>
          </cell>
          <cell r="T128" t="str">
            <v>/</v>
          </cell>
          <cell r="U128" t="str">
            <v>/</v>
          </cell>
        </row>
        <row r="129">
          <cell r="C129" t="str">
            <v>91440115773342088J</v>
          </cell>
          <cell r="D129" t="str">
            <v>经营贡献奖</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否</v>
          </cell>
          <cell r="Q129" t="str">
            <v>/</v>
          </cell>
          <cell r="R129" t="str">
            <v>/</v>
          </cell>
          <cell r="S129" t="str">
            <v>/</v>
          </cell>
          <cell r="T129" t="str">
            <v>/</v>
          </cell>
          <cell r="U129" t="str">
            <v>/</v>
          </cell>
        </row>
        <row r="130">
          <cell r="C130" t="str">
            <v>914401150506348295</v>
          </cell>
          <cell r="D130" t="str">
            <v>经营贡献奖</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否</v>
          </cell>
          <cell r="Q130" t="str">
            <v>/</v>
          </cell>
          <cell r="R130" t="str">
            <v>/</v>
          </cell>
          <cell r="S130" t="str">
            <v>/</v>
          </cell>
          <cell r="T130" t="str">
            <v>/</v>
          </cell>
          <cell r="U130" t="str">
            <v>/</v>
          </cell>
        </row>
        <row r="131">
          <cell r="C131" t="str">
            <v>91440115725642756T</v>
          </cell>
          <cell r="D131" t="str">
            <v>经营贡献奖</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否</v>
          </cell>
          <cell r="Q131" t="str">
            <v>/</v>
          </cell>
          <cell r="R131" t="str">
            <v>/</v>
          </cell>
          <cell r="S131" t="str">
            <v>/</v>
          </cell>
          <cell r="T131" t="str">
            <v>/</v>
          </cell>
          <cell r="U131" t="str">
            <v>/</v>
          </cell>
        </row>
        <row r="132">
          <cell r="C132" t="str">
            <v>914401156187089834</v>
          </cell>
          <cell r="D132" t="str">
            <v>经营贡献奖</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否</v>
          </cell>
          <cell r="Q132" t="str">
            <v>/</v>
          </cell>
          <cell r="R132" t="str">
            <v>/</v>
          </cell>
          <cell r="S132" t="str">
            <v>/</v>
          </cell>
          <cell r="T132" t="str">
            <v>/</v>
          </cell>
          <cell r="U132" t="str">
            <v>/</v>
          </cell>
        </row>
        <row r="133">
          <cell r="C133" t="str">
            <v>914401013044991380</v>
          </cell>
          <cell r="D133" t="str">
            <v>经营贡献奖
资金配套</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否</v>
          </cell>
          <cell r="Q133" t="str">
            <v>/</v>
          </cell>
          <cell r="R133" t="str">
            <v>/</v>
          </cell>
          <cell r="S133" t="str">
            <v>/</v>
          </cell>
          <cell r="T133" t="str">
            <v>/</v>
          </cell>
          <cell r="U133" t="str">
            <v>/</v>
          </cell>
        </row>
        <row r="134">
          <cell r="C134" t="str">
            <v>91440115340102222T</v>
          </cell>
          <cell r="D134" t="str">
            <v>经营贡献奖</v>
          </cell>
          <cell r="E134" t="str">
            <v>/</v>
          </cell>
          <cell r="F134" t="str">
            <v>/</v>
          </cell>
          <cell r="G134" t="str">
            <v>/</v>
          </cell>
          <cell r="H134" t="str">
            <v>/</v>
          </cell>
          <cell r="I134" t="str">
            <v>/</v>
          </cell>
          <cell r="J134" t="str">
            <v>/</v>
          </cell>
          <cell r="K134" t="str">
            <v>/</v>
          </cell>
          <cell r="L134" t="str">
            <v>/</v>
          </cell>
          <cell r="M134" t="str">
            <v>/</v>
          </cell>
          <cell r="N134" t="str">
            <v>/</v>
          </cell>
          <cell r="O134" t="str">
            <v>/</v>
          </cell>
          <cell r="P134" t="str">
            <v>否</v>
          </cell>
          <cell r="Q134" t="str">
            <v>/</v>
          </cell>
          <cell r="R134" t="str">
            <v>/</v>
          </cell>
          <cell r="S134" t="str">
            <v>/</v>
          </cell>
          <cell r="T134" t="str">
            <v>/</v>
          </cell>
          <cell r="U134" t="str">
            <v>/</v>
          </cell>
        </row>
        <row r="135">
          <cell r="C135" t="str">
            <v>914401155566976327</v>
          </cell>
          <cell r="D135" t="str">
            <v>经营贡献奖</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否</v>
          </cell>
          <cell r="Q135" t="str">
            <v>/</v>
          </cell>
          <cell r="R135" t="str">
            <v>/</v>
          </cell>
          <cell r="S135" t="str">
            <v>/</v>
          </cell>
          <cell r="T135" t="str">
            <v>/</v>
          </cell>
          <cell r="U135" t="str">
            <v>/</v>
          </cell>
        </row>
        <row r="136">
          <cell r="C136" t="str">
            <v>91440115581877555R</v>
          </cell>
          <cell r="D136" t="str">
            <v>经营贡献奖</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否</v>
          </cell>
          <cell r="Q136" t="str">
            <v>/</v>
          </cell>
          <cell r="R136" t="str">
            <v>/</v>
          </cell>
          <cell r="S136" t="str">
            <v>/</v>
          </cell>
          <cell r="T136" t="str">
            <v>/</v>
          </cell>
          <cell r="U136" t="str">
            <v>/</v>
          </cell>
        </row>
        <row r="137">
          <cell r="C137" t="str">
            <v>91440101671816449R</v>
          </cell>
          <cell r="D137" t="str">
            <v>经营贡献奖</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否</v>
          </cell>
          <cell r="Q137" t="str">
            <v>/</v>
          </cell>
          <cell r="R137" t="str">
            <v>/</v>
          </cell>
          <cell r="S137" t="str">
            <v>/</v>
          </cell>
          <cell r="T137" t="str">
            <v>/</v>
          </cell>
          <cell r="U137" t="str">
            <v>/</v>
          </cell>
        </row>
        <row r="138">
          <cell r="C138" t="str">
            <v>91440115741851670M</v>
          </cell>
          <cell r="D138" t="str">
            <v>经营贡献奖</v>
          </cell>
          <cell r="E138" t="str">
            <v>/</v>
          </cell>
          <cell r="F138" t="str">
            <v>/</v>
          </cell>
          <cell r="G138" t="str">
            <v>/</v>
          </cell>
          <cell r="H138" t="str">
            <v>/</v>
          </cell>
          <cell r="I138" t="str">
            <v>/</v>
          </cell>
          <cell r="J138" t="str">
            <v>/</v>
          </cell>
          <cell r="K138" t="str">
            <v>/</v>
          </cell>
          <cell r="L138" t="str">
            <v>/</v>
          </cell>
          <cell r="M138" t="str">
            <v>/</v>
          </cell>
          <cell r="N138" t="str">
            <v>/</v>
          </cell>
          <cell r="O138" t="str">
            <v>/</v>
          </cell>
          <cell r="P138" t="str">
            <v>否</v>
          </cell>
          <cell r="Q138" t="str">
            <v>/</v>
          </cell>
          <cell r="R138" t="str">
            <v>/</v>
          </cell>
          <cell r="S138" t="str">
            <v>/</v>
          </cell>
          <cell r="T138" t="str">
            <v>/</v>
          </cell>
          <cell r="U138" t="str">
            <v>/</v>
          </cell>
        </row>
        <row r="139">
          <cell r="C139" t="str">
            <v>914401010882189869</v>
          </cell>
          <cell r="D139" t="str">
            <v>经营贡献奖</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否</v>
          </cell>
          <cell r="Q139" t="str">
            <v>/</v>
          </cell>
          <cell r="R139" t="str">
            <v>/</v>
          </cell>
          <cell r="S139" t="str">
            <v>/</v>
          </cell>
          <cell r="T139" t="str">
            <v>/</v>
          </cell>
          <cell r="U139" t="str">
            <v>/</v>
          </cell>
        </row>
        <row r="140">
          <cell r="C140" t="str">
            <v>91440115563988921T</v>
          </cell>
          <cell r="D140" t="str">
            <v>经营贡献奖</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否</v>
          </cell>
          <cell r="Q140" t="str">
            <v>/</v>
          </cell>
          <cell r="R140" t="str">
            <v>/</v>
          </cell>
          <cell r="S140" t="str">
            <v>/</v>
          </cell>
          <cell r="T140" t="str">
            <v>/</v>
          </cell>
          <cell r="U140" t="str">
            <v>/</v>
          </cell>
        </row>
        <row r="141">
          <cell r="C141" t="str">
            <v>914401155876129965</v>
          </cell>
          <cell r="D141" t="str">
            <v>经营贡献奖</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否</v>
          </cell>
          <cell r="Q141" t="str">
            <v>/</v>
          </cell>
          <cell r="R141" t="str">
            <v>/</v>
          </cell>
          <cell r="S141" t="str">
            <v>/</v>
          </cell>
          <cell r="T141" t="str">
            <v>/</v>
          </cell>
          <cell r="U141" t="str">
            <v>/</v>
          </cell>
        </row>
        <row r="142">
          <cell r="C142" t="str">
            <v>91440115764014795M</v>
          </cell>
          <cell r="D142" t="str">
            <v>经营贡献奖</v>
          </cell>
          <cell r="E142" t="str">
            <v>/</v>
          </cell>
          <cell r="F142" t="str">
            <v>/</v>
          </cell>
          <cell r="G142" t="str">
            <v>/</v>
          </cell>
          <cell r="H142" t="str">
            <v>/</v>
          </cell>
          <cell r="I142" t="str">
            <v>/</v>
          </cell>
          <cell r="J142" t="str">
            <v>/</v>
          </cell>
          <cell r="K142" t="str">
            <v>/</v>
          </cell>
          <cell r="L142" t="str">
            <v>/</v>
          </cell>
          <cell r="M142" t="str">
            <v>/</v>
          </cell>
          <cell r="N142" t="str">
            <v>/</v>
          </cell>
          <cell r="O142" t="str">
            <v>/</v>
          </cell>
          <cell r="P142" t="str">
            <v>否</v>
          </cell>
          <cell r="Q142" t="str">
            <v>/</v>
          </cell>
          <cell r="R142" t="str">
            <v>/</v>
          </cell>
          <cell r="S142" t="str">
            <v>/</v>
          </cell>
          <cell r="T142" t="str">
            <v>/</v>
          </cell>
          <cell r="U142" t="str">
            <v>/</v>
          </cell>
        </row>
        <row r="143">
          <cell r="C143" t="str">
            <v>914401017676582381</v>
          </cell>
          <cell r="D143" t="str">
            <v>经营贡献奖</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否</v>
          </cell>
          <cell r="Q143" t="str">
            <v>/</v>
          </cell>
          <cell r="R143" t="str">
            <v>/</v>
          </cell>
          <cell r="S143" t="str">
            <v>/</v>
          </cell>
          <cell r="T143" t="str">
            <v>/</v>
          </cell>
          <cell r="U143" t="str">
            <v>/</v>
          </cell>
        </row>
        <row r="144">
          <cell r="C144" t="str">
            <v>91440101MA59E70L1J</v>
          </cell>
          <cell r="D144" t="str">
            <v>经营贡献奖</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否</v>
          </cell>
          <cell r="Q144" t="str">
            <v>/</v>
          </cell>
          <cell r="R144" t="str">
            <v>/</v>
          </cell>
          <cell r="S144" t="str">
            <v>/</v>
          </cell>
          <cell r="T144" t="str">
            <v>/</v>
          </cell>
          <cell r="U144" t="str">
            <v>/</v>
          </cell>
        </row>
        <row r="145">
          <cell r="C145" t="str">
            <v>9144011556599230X6</v>
          </cell>
          <cell r="D145" t="str">
            <v>经营贡献奖</v>
          </cell>
          <cell r="E145" t="str">
            <v>/</v>
          </cell>
          <cell r="F145" t="str">
            <v>/</v>
          </cell>
          <cell r="G145" t="str">
            <v>/</v>
          </cell>
          <cell r="H145" t="str">
            <v>/</v>
          </cell>
          <cell r="I145" t="str">
            <v>/</v>
          </cell>
          <cell r="J145" t="str">
            <v>/</v>
          </cell>
          <cell r="K145" t="str">
            <v>/</v>
          </cell>
          <cell r="L145" t="str">
            <v>/</v>
          </cell>
          <cell r="M145" t="str">
            <v>/</v>
          </cell>
          <cell r="N145" t="str">
            <v>/</v>
          </cell>
          <cell r="O145" t="str">
            <v>/</v>
          </cell>
          <cell r="P145" t="str">
            <v>否</v>
          </cell>
          <cell r="Q145" t="str">
            <v>/</v>
          </cell>
          <cell r="R145" t="str">
            <v>/</v>
          </cell>
          <cell r="S145" t="str">
            <v>/</v>
          </cell>
          <cell r="T145" t="str">
            <v>/</v>
          </cell>
          <cell r="U145" t="str">
            <v>/</v>
          </cell>
        </row>
        <row r="146">
          <cell r="C146" t="str">
            <v>91440101589505369P</v>
          </cell>
          <cell r="D146" t="str">
            <v>经营贡献奖
资金配套</v>
          </cell>
          <cell r="E146" t="str">
            <v>/</v>
          </cell>
          <cell r="F146" t="str">
            <v>/</v>
          </cell>
          <cell r="G146" t="str">
            <v>/</v>
          </cell>
          <cell r="H146" t="str">
            <v>/</v>
          </cell>
          <cell r="I146" t="str">
            <v>/</v>
          </cell>
          <cell r="J146" t="str">
            <v>/</v>
          </cell>
          <cell r="K146" t="str">
            <v>/</v>
          </cell>
          <cell r="L146" t="str">
            <v>/</v>
          </cell>
          <cell r="M146" t="str">
            <v>/</v>
          </cell>
          <cell r="N146" t="str">
            <v>/</v>
          </cell>
          <cell r="O146" t="str">
            <v>/</v>
          </cell>
          <cell r="P146" t="str">
            <v>否</v>
          </cell>
          <cell r="Q146" t="str">
            <v>/</v>
          </cell>
          <cell r="R146" t="str">
            <v>/</v>
          </cell>
          <cell r="S146" t="str">
            <v>/</v>
          </cell>
          <cell r="T146" t="str">
            <v>/</v>
          </cell>
          <cell r="U146" t="str">
            <v>/</v>
          </cell>
        </row>
        <row r="147">
          <cell r="C147" t="str">
            <v>91440101739854178X</v>
          </cell>
          <cell r="D147" t="str">
            <v>经营贡献奖</v>
          </cell>
          <cell r="E147" t="str">
            <v>/</v>
          </cell>
          <cell r="F147" t="str">
            <v>/</v>
          </cell>
          <cell r="G147" t="str">
            <v>/</v>
          </cell>
          <cell r="H147" t="str">
            <v>/</v>
          </cell>
          <cell r="I147" t="str">
            <v>/</v>
          </cell>
          <cell r="J147" t="str">
            <v>/</v>
          </cell>
          <cell r="K147" t="str">
            <v>/</v>
          </cell>
          <cell r="L147" t="str">
            <v>/</v>
          </cell>
          <cell r="M147" t="str">
            <v>/</v>
          </cell>
          <cell r="N147" t="str">
            <v>/</v>
          </cell>
          <cell r="O147" t="str">
            <v>/</v>
          </cell>
          <cell r="P147" t="str">
            <v>否</v>
          </cell>
          <cell r="Q147" t="str">
            <v>/</v>
          </cell>
          <cell r="R147" t="str">
            <v>/</v>
          </cell>
          <cell r="S147" t="str">
            <v>/</v>
          </cell>
          <cell r="T147" t="str">
            <v>/</v>
          </cell>
          <cell r="U147" t="str">
            <v>/</v>
          </cell>
        </row>
        <row r="148">
          <cell r="C148" t="str">
            <v>91440101MA5AN3Y058</v>
          </cell>
          <cell r="D148" t="str">
            <v>经营贡献奖</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否</v>
          </cell>
          <cell r="Q148" t="str">
            <v>/</v>
          </cell>
          <cell r="R148" t="str">
            <v>/</v>
          </cell>
          <cell r="S148" t="str">
            <v>/</v>
          </cell>
          <cell r="T148" t="str">
            <v>/</v>
          </cell>
          <cell r="U148" t="str">
            <v>/</v>
          </cell>
        </row>
        <row r="149">
          <cell r="C149" t="str">
            <v>91440101691519046U</v>
          </cell>
          <cell r="D149" t="str">
            <v>经营贡献奖</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否</v>
          </cell>
          <cell r="Q149" t="str">
            <v>/</v>
          </cell>
          <cell r="R149" t="str">
            <v>/</v>
          </cell>
          <cell r="S149" t="str">
            <v>/</v>
          </cell>
          <cell r="T149" t="str">
            <v>/</v>
          </cell>
          <cell r="U149" t="str">
            <v>/</v>
          </cell>
        </row>
        <row r="150">
          <cell r="C150" t="str">
            <v>91440101MA59FHFF0F</v>
          </cell>
          <cell r="D150" t="str">
            <v>经营贡献奖</v>
          </cell>
          <cell r="E150" t="str">
            <v>/</v>
          </cell>
          <cell r="F150" t="str">
            <v>/</v>
          </cell>
          <cell r="G150" t="str">
            <v>/</v>
          </cell>
          <cell r="H150" t="str">
            <v>/</v>
          </cell>
          <cell r="I150" t="str">
            <v>/</v>
          </cell>
          <cell r="J150" t="str">
            <v>/</v>
          </cell>
          <cell r="K150" t="str">
            <v>/</v>
          </cell>
          <cell r="L150" t="str">
            <v>/</v>
          </cell>
          <cell r="M150" t="str">
            <v>/</v>
          </cell>
          <cell r="N150" t="str">
            <v>/</v>
          </cell>
          <cell r="O150" t="str">
            <v>/</v>
          </cell>
          <cell r="P150" t="str">
            <v>否</v>
          </cell>
          <cell r="Q150" t="str">
            <v>/</v>
          </cell>
          <cell r="R150" t="str">
            <v>/</v>
          </cell>
          <cell r="S150" t="str">
            <v>/</v>
          </cell>
          <cell r="T150" t="str">
            <v>/</v>
          </cell>
          <cell r="U150" t="str">
            <v>/</v>
          </cell>
        </row>
        <row r="151">
          <cell r="C151" t="str">
            <v>91440101MA5ALLHR6N</v>
          </cell>
          <cell r="D151" t="str">
            <v>资金配套</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否</v>
          </cell>
          <cell r="Q151" t="str">
            <v>/</v>
          </cell>
          <cell r="R151" t="str">
            <v>/</v>
          </cell>
          <cell r="S151" t="str">
            <v>/</v>
          </cell>
          <cell r="T151" t="str">
            <v>/</v>
          </cell>
          <cell r="U151" t="str">
            <v>/</v>
          </cell>
        </row>
        <row r="152">
          <cell r="C152" t="str">
            <v>91440115788910359E</v>
          </cell>
          <cell r="D152" t="str">
            <v>资金配套</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否</v>
          </cell>
          <cell r="Q152" t="str">
            <v>/</v>
          </cell>
          <cell r="R152" t="str">
            <v>/</v>
          </cell>
          <cell r="S152" t="str">
            <v>/</v>
          </cell>
          <cell r="T152" t="str">
            <v>/</v>
          </cell>
          <cell r="U152" t="str">
            <v>/</v>
          </cell>
        </row>
        <row r="153">
          <cell r="C153" t="str">
            <v>91440101775661349M</v>
          </cell>
          <cell r="D153" t="str">
            <v>资金配套</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否</v>
          </cell>
          <cell r="Q153" t="str">
            <v>/</v>
          </cell>
          <cell r="R153" t="str">
            <v>/</v>
          </cell>
          <cell r="S153" t="str">
            <v>/</v>
          </cell>
          <cell r="T153" t="str">
            <v>/</v>
          </cell>
          <cell r="U153" t="str">
            <v>/</v>
          </cell>
        </row>
        <row r="154">
          <cell r="C154" t="str">
            <v>914401157973799853</v>
          </cell>
          <cell r="D154" t="str">
            <v>资金配套</v>
          </cell>
          <cell r="E154" t="str">
            <v>/</v>
          </cell>
          <cell r="F154" t="str">
            <v>/</v>
          </cell>
          <cell r="G154" t="str">
            <v>/</v>
          </cell>
          <cell r="H154" t="str">
            <v>/</v>
          </cell>
          <cell r="I154" t="str">
            <v>/</v>
          </cell>
          <cell r="J154" t="str">
            <v>/</v>
          </cell>
          <cell r="K154" t="str">
            <v>/</v>
          </cell>
          <cell r="L154" t="str">
            <v>/</v>
          </cell>
          <cell r="M154" t="str">
            <v>/</v>
          </cell>
          <cell r="N154" t="str">
            <v>/</v>
          </cell>
          <cell r="O154" t="str">
            <v>/</v>
          </cell>
          <cell r="P154" t="str">
            <v>否</v>
          </cell>
          <cell r="Q154" t="str">
            <v>/</v>
          </cell>
          <cell r="R154" t="str">
            <v>/</v>
          </cell>
          <cell r="S154" t="str">
            <v>/</v>
          </cell>
          <cell r="T154" t="str">
            <v>/</v>
          </cell>
          <cell r="U154" t="str">
            <v>/</v>
          </cell>
        </row>
        <row r="155">
          <cell r="C155" t="str">
            <v>91440115MA59CEH145</v>
          </cell>
          <cell r="D155" t="str">
            <v>资金配套</v>
          </cell>
          <cell r="E155" t="str">
            <v>/</v>
          </cell>
          <cell r="F155" t="str">
            <v>/</v>
          </cell>
          <cell r="G155" t="str">
            <v>/</v>
          </cell>
          <cell r="H155" t="str">
            <v>/</v>
          </cell>
          <cell r="I155" t="str">
            <v>/</v>
          </cell>
          <cell r="J155" t="str">
            <v>/</v>
          </cell>
          <cell r="K155" t="str">
            <v>/</v>
          </cell>
          <cell r="L155" t="str">
            <v>/</v>
          </cell>
          <cell r="M155" t="str">
            <v>/</v>
          </cell>
          <cell r="N155" t="str">
            <v>/</v>
          </cell>
          <cell r="O155" t="str">
            <v>/</v>
          </cell>
          <cell r="P155" t="str">
            <v>否</v>
          </cell>
          <cell r="Q155" t="str">
            <v>/</v>
          </cell>
          <cell r="R155" t="str">
            <v>/</v>
          </cell>
          <cell r="S155" t="str">
            <v>/</v>
          </cell>
          <cell r="T155" t="str">
            <v>/</v>
          </cell>
          <cell r="U155" t="str">
            <v>/</v>
          </cell>
        </row>
        <row r="156">
          <cell r="C156" t="str">
            <v>914401156813073305</v>
          </cell>
          <cell r="D156" t="str">
            <v>资金配套</v>
          </cell>
          <cell r="E156" t="str">
            <v>/</v>
          </cell>
          <cell r="F156" t="str">
            <v>/</v>
          </cell>
          <cell r="G156" t="str">
            <v>/</v>
          </cell>
          <cell r="H156" t="str">
            <v>/</v>
          </cell>
          <cell r="I156" t="str">
            <v>/</v>
          </cell>
          <cell r="J156" t="str">
            <v>/</v>
          </cell>
          <cell r="K156" t="str">
            <v>/</v>
          </cell>
          <cell r="L156" t="str">
            <v>/</v>
          </cell>
          <cell r="M156" t="str">
            <v>/</v>
          </cell>
          <cell r="N156" t="str">
            <v>/</v>
          </cell>
          <cell r="O156" t="str">
            <v>/</v>
          </cell>
          <cell r="P156" t="str">
            <v>否</v>
          </cell>
          <cell r="Q156" t="str">
            <v>/</v>
          </cell>
          <cell r="R156" t="str">
            <v>/</v>
          </cell>
          <cell r="S156" t="str">
            <v>/</v>
          </cell>
          <cell r="T156" t="str">
            <v>/</v>
          </cell>
          <cell r="U156" t="str">
            <v>/</v>
          </cell>
        </row>
        <row r="157">
          <cell r="C157" t="str">
            <v>914401013044253072</v>
          </cell>
          <cell r="D157" t="str">
            <v>资金配套</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否</v>
          </cell>
          <cell r="Q157" t="str">
            <v>/</v>
          </cell>
          <cell r="R157" t="str">
            <v>/</v>
          </cell>
          <cell r="S157" t="str">
            <v>/</v>
          </cell>
          <cell r="T157" t="str">
            <v>/</v>
          </cell>
          <cell r="U157" t="str">
            <v>/</v>
          </cell>
        </row>
        <row r="158">
          <cell r="C158" t="str">
            <v>914401016852025874</v>
          </cell>
          <cell r="D158" t="str">
            <v>资金配套</v>
          </cell>
          <cell r="E158" t="str">
            <v>/</v>
          </cell>
          <cell r="F158" t="str">
            <v>/</v>
          </cell>
          <cell r="G158" t="str">
            <v>/</v>
          </cell>
          <cell r="H158" t="str">
            <v>/</v>
          </cell>
          <cell r="I158" t="str">
            <v>/</v>
          </cell>
          <cell r="J158" t="str">
            <v>/</v>
          </cell>
          <cell r="K158" t="str">
            <v>/</v>
          </cell>
          <cell r="L158" t="str">
            <v>/</v>
          </cell>
          <cell r="M158" t="str">
            <v>/</v>
          </cell>
          <cell r="N158" t="str">
            <v>/</v>
          </cell>
          <cell r="O158" t="str">
            <v>/</v>
          </cell>
          <cell r="P158" t="str">
            <v>否</v>
          </cell>
          <cell r="Q158" t="str">
            <v>/</v>
          </cell>
          <cell r="R158" t="str">
            <v>/</v>
          </cell>
          <cell r="S158" t="str">
            <v>/</v>
          </cell>
          <cell r="T158" t="str">
            <v>/</v>
          </cell>
          <cell r="U158" t="str">
            <v>/</v>
          </cell>
        </row>
        <row r="159">
          <cell r="C159" t="str">
            <v>91440115773336542D</v>
          </cell>
          <cell r="D159" t="str">
            <v>资金配套</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否</v>
          </cell>
          <cell r="Q159" t="str">
            <v>/</v>
          </cell>
          <cell r="R159" t="str">
            <v>/</v>
          </cell>
          <cell r="S159" t="str">
            <v>/</v>
          </cell>
          <cell r="T159" t="str">
            <v>/</v>
          </cell>
          <cell r="U159" t="str">
            <v>/</v>
          </cell>
        </row>
        <row r="160">
          <cell r="C160" t="str">
            <v>91440115761949640B</v>
          </cell>
          <cell r="D160" t="str">
            <v>资金配套</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否</v>
          </cell>
          <cell r="Q160" t="str">
            <v>/</v>
          </cell>
          <cell r="R160" t="str">
            <v>/</v>
          </cell>
          <cell r="S160" t="str">
            <v>/</v>
          </cell>
          <cell r="T160" t="str">
            <v>/</v>
          </cell>
          <cell r="U160" t="str">
            <v>/</v>
          </cell>
        </row>
        <row r="161">
          <cell r="C161" t="str">
            <v>91440101MA59EQ01XG</v>
          </cell>
          <cell r="D161" t="str">
            <v>资金配套</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否</v>
          </cell>
          <cell r="Q161" t="str">
            <v>/</v>
          </cell>
          <cell r="R161" t="str">
            <v>/</v>
          </cell>
          <cell r="S161" t="str">
            <v>/</v>
          </cell>
          <cell r="T161" t="str">
            <v>/</v>
          </cell>
          <cell r="U161" t="str">
            <v>/</v>
          </cell>
        </row>
        <row r="162">
          <cell r="C162" t="str">
            <v>91440115691546044G</v>
          </cell>
          <cell r="D162" t="str">
            <v>资金配套</v>
          </cell>
          <cell r="E162" t="str">
            <v>/</v>
          </cell>
          <cell r="F162" t="str">
            <v>/</v>
          </cell>
          <cell r="G162" t="str">
            <v>/</v>
          </cell>
          <cell r="H162" t="str">
            <v>/</v>
          </cell>
          <cell r="I162" t="str">
            <v>/</v>
          </cell>
          <cell r="J162" t="str">
            <v>/</v>
          </cell>
          <cell r="K162" t="str">
            <v>/</v>
          </cell>
          <cell r="L162" t="str">
            <v>/</v>
          </cell>
          <cell r="M162" t="str">
            <v>/</v>
          </cell>
          <cell r="N162" t="str">
            <v>/</v>
          </cell>
          <cell r="O162" t="str">
            <v>/</v>
          </cell>
          <cell r="P162" t="str">
            <v>否</v>
          </cell>
          <cell r="Q162" t="str">
            <v>/</v>
          </cell>
          <cell r="R162" t="str">
            <v>/</v>
          </cell>
          <cell r="S162" t="str">
            <v>/</v>
          </cell>
          <cell r="T162" t="str">
            <v>/</v>
          </cell>
          <cell r="U162" t="str">
            <v>/</v>
          </cell>
        </row>
        <row r="163">
          <cell r="C163" t="str">
            <v>914401153314588922</v>
          </cell>
          <cell r="D163" t="str">
            <v>资金配套</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否</v>
          </cell>
          <cell r="Q163" t="str">
            <v>/</v>
          </cell>
          <cell r="R163" t="str">
            <v>/</v>
          </cell>
          <cell r="S163" t="str">
            <v>/</v>
          </cell>
          <cell r="T163" t="str">
            <v>/</v>
          </cell>
          <cell r="U163" t="str">
            <v>/</v>
          </cell>
        </row>
        <row r="164">
          <cell r="C164" t="str">
            <v>91440115579963390G</v>
          </cell>
          <cell r="D164" t="str">
            <v>资金配套</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否</v>
          </cell>
          <cell r="Q164" t="str">
            <v>/</v>
          </cell>
          <cell r="R164" t="str">
            <v>/</v>
          </cell>
          <cell r="S164" t="str">
            <v>/</v>
          </cell>
          <cell r="T164" t="str">
            <v>/</v>
          </cell>
          <cell r="U164" t="str">
            <v>/</v>
          </cell>
        </row>
        <row r="165">
          <cell r="C165" t="str">
            <v>91440101MA59G2JM8T</v>
          </cell>
          <cell r="D165" t="str">
            <v>资金配套</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否</v>
          </cell>
          <cell r="Q165" t="str">
            <v>/</v>
          </cell>
          <cell r="R165" t="str">
            <v>/</v>
          </cell>
          <cell r="S165" t="str">
            <v>/</v>
          </cell>
          <cell r="T165" t="str">
            <v>/</v>
          </cell>
          <cell r="U165" t="str">
            <v>/</v>
          </cell>
        </row>
        <row r="166">
          <cell r="C166" t="str">
            <v>914401150721475383</v>
          </cell>
          <cell r="D166" t="str">
            <v>资金配套</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否</v>
          </cell>
          <cell r="Q166" t="str">
            <v>/</v>
          </cell>
          <cell r="R166" t="str">
            <v>/</v>
          </cell>
          <cell r="S166" t="str">
            <v>/</v>
          </cell>
          <cell r="T166" t="str">
            <v>/</v>
          </cell>
          <cell r="U166" t="str">
            <v>/</v>
          </cell>
        </row>
        <row r="167">
          <cell r="C167" t="str">
            <v>91440101562267081M</v>
          </cell>
          <cell r="D167" t="str">
            <v>资金配套</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否</v>
          </cell>
          <cell r="Q167" t="str">
            <v>/</v>
          </cell>
          <cell r="R167" t="str">
            <v>/</v>
          </cell>
          <cell r="S167" t="str">
            <v>/</v>
          </cell>
          <cell r="T167" t="str">
            <v>/</v>
          </cell>
          <cell r="U167" t="str">
            <v>/</v>
          </cell>
        </row>
        <row r="168">
          <cell r="C168" t="str">
            <v>914401017860579219</v>
          </cell>
          <cell r="D168" t="str">
            <v>资金配套</v>
          </cell>
          <cell r="E168" t="str">
            <v>/</v>
          </cell>
          <cell r="F168" t="str">
            <v>/</v>
          </cell>
          <cell r="G168" t="str">
            <v>/</v>
          </cell>
          <cell r="H168" t="str">
            <v>/</v>
          </cell>
          <cell r="I168" t="str">
            <v>/</v>
          </cell>
          <cell r="J168" t="str">
            <v>/</v>
          </cell>
          <cell r="K168" t="str">
            <v>/</v>
          </cell>
          <cell r="L168" t="str">
            <v>/</v>
          </cell>
          <cell r="M168" t="str">
            <v>/</v>
          </cell>
          <cell r="N168" t="str">
            <v>/</v>
          </cell>
          <cell r="O168" t="str">
            <v>/</v>
          </cell>
          <cell r="P168" t="str">
            <v>否</v>
          </cell>
          <cell r="Q168" t="str">
            <v>/</v>
          </cell>
          <cell r="R168" t="str">
            <v>/</v>
          </cell>
          <cell r="S168" t="str">
            <v>/</v>
          </cell>
          <cell r="T168" t="str">
            <v>/</v>
          </cell>
          <cell r="U168" t="str">
            <v>/</v>
          </cell>
        </row>
        <row r="169">
          <cell r="C169" t="str">
            <v>91440115797386640G</v>
          </cell>
          <cell r="D169" t="str">
            <v>资金配套</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否</v>
          </cell>
          <cell r="Q169" t="str">
            <v>/</v>
          </cell>
          <cell r="R169" t="str">
            <v>/</v>
          </cell>
          <cell r="S169" t="str">
            <v>/</v>
          </cell>
          <cell r="T169" t="str">
            <v>/</v>
          </cell>
          <cell r="U169" t="str">
            <v>/</v>
          </cell>
        </row>
        <row r="170">
          <cell r="C170" t="str">
            <v>914401017459968504</v>
          </cell>
          <cell r="D170" t="str">
            <v>资金配套</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否</v>
          </cell>
          <cell r="Q170" t="str">
            <v>/</v>
          </cell>
          <cell r="R170" t="str">
            <v>/</v>
          </cell>
          <cell r="S170" t="str">
            <v>/</v>
          </cell>
          <cell r="T170" t="str">
            <v>/</v>
          </cell>
          <cell r="U170" t="str">
            <v>/</v>
          </cell>
        </row>
        <row r="171">
          <cell r="C171" t="str">
            <v>9144011555442020XN</v>
          </cell>
          <cell r="D171" t="str">
            <v>资金配套</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否</v>
          </cell>
          <cell r="Q171" t="str">
            <v>/</v>
          </cell>
          <cell r="R171" t="str">
            <v>/</v>
          </cell>
          <cell r="S171" t="str">
            <v>/</v>
          </cell>
          <cell r="T171" t="str">
            <v>/</v>
          </cell>
          <cell r="U171" t="str">
            <v>/</v>
          </cell>
        </row>
        <row r="172">
          <cell r="C172" t="str">
            <v>91440115560209195M</v>
          </cell>
          <cell r="D172" t="str">
            <v>资金配套</v>
          </cell>
          <cell r="E172" t="str">
            <v>/</v>
          </cell>
          <cell r="F172" t="str">
            <v>/</v>
          </cell>
          <cell r="G172" t="str">
            <v>/</v>
          </cell>
          <cell r="H172" t="str">
            <v>/</v>
          </cell>
          <cell r="I172" t="str">
            <v>/</v>
          </cell>
          <cell r="J172" t="str">
            <v>/</v>
          </cell>
          <cell r="K172" t="str">
            <v>/</v>
          </cell>
          <cell r="L172" t="str">
            <v>/</v>
          </cell>
          <cell r="M172" t="str">
            <v>/</v>
          </cell>
          <cell r="N172" t="str">
            <v>/</v>
          </cell>
          <cell r="O172" t="str">
            <v>/</v>
          </cell>
          <cell r="P172" t="str">
            <v>否</v>
          </cell>
          <cell r="Q172" t="str">
            <v>/</v>
          </cell>
          <cell r="R172" t="str">
            <v>/</v>
          </cell>
          <cell r="S172" t="str">
            <v>/</v>
          </cell>
          <cell r="T172" t="str">
            <v>/</v>
          </cell>
          <cell r="U172" t="str">
            <v>/</v>
          </cell>
        </row>
        <row r="173">
          <cell r="C173" t="str">
            <v>91440101593711499D</v>
          </cell>
          <cell r="D173" t="str">
            <v>资金配套</v>
          </cell>
          <cell r="E173" t="str">
            <v>/</v>
          </cell>
          <cell r="F173" t="str">
            <v>/</v>
          </cell>
          <cell r="G173" t="str">
            <v>/</v>
          </cell>
          <cell r="H173" t="str">
            <v>/</v>
          </cell>
          <cell r="I173" t="str">
            <v>/</v>
          </cell>
          <cell r="J173" t="str">
            <v>/</v>
          </cell>
          <cell r="K173" t="str">
            <v>/</v>
          </cell>
          <cell r="L173" t="str">
            <v>/</v>
          </cell>
          <cell r="M173" t="str">
            <v>/</v>
          </cell>
          <cell r="N173" t="str">
            <v>/</v>
          </cell>
          <cell r="O173" t="str">
            <v>/</v>
          </cell>
          <cell r="P173" t="str">
            <v>否</v>
          </cell>
          <cell r="Q173" t="str">
            <v>/</v>
          </cell>
          <cell r="R173" t="str">
            <v>/</v>
          </cell>
          <cell r="S173" t="str">
            <v>/</v>
          </cell>
          <cell r="T173" t="str">
            <v>/</v>
          </cell>
          <cell r="U173" t="str">
            <v>/</v>
          </cell>
        </row>
        <row r="174">
          <cell r="C174" t="str">
            <v>914401015602175822</v>
          </cell>
          <cell r="D174" t="str">
            <v>资金配套</v>
          </cell>
          <cell r="E174" t="str">
            <v>/</v>
          </cell>
          <cell r="F174" t="str">
            <v>/</v>
          </cell>
          <cell r="G174" t="str">
            <v>/</v>
          </cell>
          <cell r="H174" t="str">
            <v>/</v>
          </cell>
          <cell r="I174" t="str">
            <v>/</v>
          </cell>
          <cell r="J174" t="str">
            <v>/</v>
          </cell>
          <cell r="K174" t="str">
            <v>/</v>
          </cell>
          <cell r="L174" t="str">
            <v>/</v>
          </cell>
          <cell r="M174" t="str">
            <v>/</v>
          </cell>
          <cell r="N174" t="str">
            <v>/</v>
          </cell>
          <cell r="O174" t="str">
            <v>/</v>
          </cell>
          <cell r="P174" t="str">
            <v>否</v>
          </cell>
          <cell r="Q174" t="str">
            <v>/</v>
          </cell>
          <cell r="R174" t="str">
            <v>/</v>
          </cell>
          <cell r="S174" t="str">
            <v>/</v>
          </cell>
          <cell r="T174" t="str">
            <v>/</v>
          </cell>
          <cell r="U174" t="str">
            <v>/</v>
          </cell>
        </row>
        <row r="175">
          <cell r="C175" t="str">
            <v>9144011532109452X3</v>
          </cell>
          <cell r="D175" t="str">
            <v>资金配套</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否</v>
          </cell>
          <cell r="Q175" t="str">
            <v>/</v>
          </cell>
          <cell r="R175" t="str">
            <v>/</v>
          </cell>
          <cell r="S175" t="str">
            <v>/</v>
          </cell>
          <cell r="T175" t="str">
            <v>/</v>
          </cell>
          <cell r="U175" t="str">
            <v>/</v>
          </cell>
        </row>
        <row r="176">
          <cell r="C176" t="str">
            <v>91440115769503053G</v>
          </cell>
          <cell r="D176" t="str">
            <v>资金配套</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否</v>
          </cell>
          <cell r="Q176" t="str">
            <v>/</v>
          </cell>
          <cell r="R176" t="str">
            <v>/</v>
          </cell>
          <cell r="S176" t="str">
            <v>/</v>
          </cell>
          <cell r="T176" t="str">
            <v>/</v>
          </cell>
          <cell r="U176" t="str">
            <v>/</v>
          </cell>
        </row>
        <row r="177">
          <cell r="C177" t="str">
            <v>91440101677780715Q</v>
          </cell>
          <cell r="D177" t="str">
            <v>资金配套</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否</v>
          </cell>
          <cell r="Q177" t="str">
            <v>/</v>
          </cell>
          <cell r="R177" t="str">
            <v>/</v>
          </cell>
          <cell r="S177" t="str">
            <v>/</v>
          </cell>
          <cell r="T177" t="str">
            <v>/</v>
          </cell>
          <cell r="U177" t="str">
            <v>/</v>
          </cell>
        </row>
        <row r="178">
          <cell r="C178" t="str">
            <v>914401015799958780</v>
          </cell>
          <cell r="D178" t="str">
            <v>资金配套</v>
          </cell>
          <cell r="E178" t="str">
            <v>/</v>
          </cell>
          <cell r="F178" t="str">
            <v>/</v>
          </cell>
          <cell r="G178" t="str">
            <v>/</v>
          </cell>
          <cell r="H178" t="str">
            <v>/</v>
          </cell>
          <cell r="I178" t="str">
            <v>/</v>
          </cell>
          <cell r="J178" t="str">
            <v>/</v>
          </cell>
          <cell r="K178" t="str">
            <v>/</v>
          </cell>
          <cell r="L178" t="str">
            <v>/</v>
          </cell>
          <cell r="M178" t="str">
            <v>/</v>
          </cell>
          <cell r="N178" t="str">
            <v>/</v>
          </cell>
          <cell r="O178" t="str">
            <v>/</v>
          </cell>
          <cell r="P178" t="str">
            <v>否</v>
          </cell>
          <cell r="Q178" t="str">
            <v>/</v>
          </cell>
          <cell r="R178" t="str">
            <v>/</v>
          </cell>
          <cell r="S178" t="str">
            <v>/</v>
          </cell>
          <cell r="T178" t="str">
            <v>/</v>
          </cell>
          <cell r="U178" t="str">
            <v>/</v>
          </cell>
        </row>
        <row r="179">
          <cell r="C179" t="str">
            <v>91440101088111054P</v>
          </cell>
          <cell r="D179" t="str">
            <v>资金配套</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否</v>
          </cell>
          <cell r="Q179" t="str">
            <v>/</v>
          </cell>
          <cell r="R179" t="str">
            <v>/</v>
          </cell>
          <cell r="S179" t="str">
            <v>/</v>
          </cell>
          <cell r="T179" t="str">
            <v>/</v>
          </cell>
          <cell r="U179" t="str">
            <v>/</v>
          </cell>
        </row>
        <row r="180">
          <cell r="C180" t="str">
            <v>91440101MA5ALPGN8R</v>
          </cell>
          <cell r="D180" t="str">
            <v>资金配套</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否</v>
          </cell>
          <cell r="Q180" t="str">
            <v>/</v>
          </cell>
          <cell r="R180" t="str">
            <v>/</v>
          </cell>
          <cell r="S180" t="str">
            <v>/</v>
          </cell>
          <cell r="T180" t="str">
            <v>/</v>
          </cell>
          <cell r="U180" t="str">
            <v>/</v>
          </cell>
        </row>
        <row r="181">
          <cell r="C181" t="str">
            <v>914401017594250129</v>
          </cell>
          <cell r="D181" t="str">
            <v>资金配套</v>
          </cell>
          <cell r="E181" t="str">
            <v>/</v>
          </cell>
          <cell r="F181" t="str">
            <v>/</v>
          </cell>
          <cell r="G181" t="str">
            <v>/</v>
          </cell>
          <cell r="H181" t="str">
            <v>/</v>
          </cell>
          <cell r="I181" t="str">
            <v>/</v>
          </cell>
          <cell r="J181" t="str">
            <v>/</v>
          </cell>
          <cell r="K181" t="str">
            <v>/</v>
          </cell>
          <cell r="L181" t="str">
            <v>/</v>
          </cell>
          <cell r="M181" t="str">
            <v>/</v>
          </cell>
          <cell r="N181" t="str">
            <v>/</v>
          </cell>
          <cell r="O181" t="str">
            <v>/</v>
          </cell>
          <cell r="P181" t="str">
            <v>否</v>
          </cell>
          <cell r="Q181" t="str">
            <v>/</v>
          </cell>
          <cell r="R181" t="str">
            <v>/</v>
          </cell>
          <cell r="S181" t="str">
            <v>/</v>
          </cell>
          <cell r="T181" t="str">
            <v>/</v>
          </cell>
          <cell r="U181" t="str">
            <v>/</v>
          </cell>
        </row>
        <row r="182">
          <cell r="C182" t="str">
            <v>91440115569770122Y</v>
          </cell>
          <cell r="D182" t="str">
            <v>资金配套</v>
          </cell>
          <cell r="E182" t="str">
            <v>/</v>
          </cell>
          <cell r="F182" t="str">
            <v>/</v>
          </cell>
          <cell r="G182" t="str">
            <v>/</v>
          </cell>
          <cell r="H182" t="str">
            <v>/</v>
          </cell>
          <cell r="I182" t="str">
            <v>/</v>
          </cell>
          <cell r="J182" t="str">
            <v>/</v>
          </cell>
          <cell r="K182" t="str">
            <v>/</v>
          </cell>
          <cell r="L182" t="str">
            <v>/</v>
          </cell>
          <cell r="M182" t="str">
            <v>/</v>
          </cell>
          <cell r="N182" t="str">
            <v>/</v>
          </cell>
          <cell r="O182" t="str">
            <v>/</v>
          </cell>
          <cell r="P182" t="str">
            <v>否</v>
          </cell>
          <cell r="Q182" t="str">
            <v>/</v>
          </cell>
          <cell r="R182" t="str">
            <v>/</v>
          </cell>
          <cell r="S182" t="str">
            <v>/</v>
          </cell>
          <cell r="T182" t="str">
            <v>/</v>
          </cell>
          <cell r="U182" t="str">
            <v>/</v>
          </cell>
        </row>
        <row r="183">
          <cell r="C183" t="str">
            <v>9144011557216043X4</v>
          </cell>
          <cell r="D183" t="str">
            <v>资金配套</v>
          </cell>
          <cell r="E183" t="str">
            <v>/</v>
          </cell>
          <cell r="F183" t="str">
            <v>/</v>
          </cell>
          <cell r="G183" t="str">
            <v>/</v>
          </cell>
          <cell r="H183" t="str">
            <v>/</v>
          </cell>
          <cell r="I183" t="str">
            <v>/</v>
          </cell>
          <cell r="J183" t="str">
            <v>/</v>
          </cell>
          <cell r="K183" t="str">
            <v>/</v>
          </cell>
          <cell r="L183" t="str">
            <v>/</v>
          </cell>
          <cell r="M183" t="str">
            <v>/</v>
          </cell>
          <cell r="N183" t="str">
            <v>/</v>
          </cell>
          <cell r="O183" t="str">
            <v>/</v>
          </cell>
          <cell r="P183" t="str">
            <v>否</v>
          </cell>
          <cell r="Q183" t="str">
            <v>/</v>
          </cell>
          <cell r="R183" t="str">
            <v>/</v>
          </cell>
          <cell r="S183" t="str">
            <v>/</v>
          </cell>
          <cell r="T183" t="str">
            <v>/</v>
          </cell>
          <cell r="U183" t="str">
            <v>/</v>
          </cell>
        </row>
        <row r="184">
          <cell r="C184" t="str">
            <v>91440101MA59CPPB7J</v>
          </cell>
          <cell r="D184" t="str">
            <v>资金配套</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否</v>
          </cell>
          <cell r="Q184" t="str">
            <v>/</v>
          </cell>
          <cell r="R184" t="str">
            <v>/</v>
          </cell>
          <cell r="S184" t="str">
            <v>/</v>
          </cell>
          <cell r="T184" t="str">
            <v>/</v>
          </cell>
          <cell r="U184" t="str">
            <v>/</v>
          </cell>
        </row>
        <row r="185">
          <cell r="C185" t="str">
            <v>914401157711874916</v>
          </cell>
          <cell r="D185" t="str">
            <v>资金配套</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否</v>
          </cell>
          <cell r="Q185" t="str">
            <v>/</v>
          </cell>
          <cell r="R185" t="str">
            <v>/</v>
          </cell>
          <cell r="S185" t="str">
            <v>/</v>
          </cell>
          <cell r="T185" t="str">
            <v>/</v>
          </cell>
          <cell r="U185" t="str">
            <v>/</v>
          </cell>
        </row>
        <row r="186">
          <cell r="C186" t="str">
            <v>91440101MA59ENA909</v>
          </cell>
          <cell r="D186" t="str">
            <v>资金配套</v>
          </cell>
          <cell r="E186" t="str">
            <v>/</v>
          </cell>
          <cell r="F186" t="str">
            <v>/</v>
          </cell>
          <cell r="G186" t="str">
            <v>/</v>
          </cell>
          <cell r="H186" t="str">
            <v>/</v>
          </cell>
          <cell r="I186" t="str">
            <v>/</v>
          </cell>
          <cell r="J186" t="str">
            <v>/</v>
          </cell>
          <cell r="K186" t="str">
            <v>/</v>
          </cell>
          <cell r="L186" t="str">
            <v>/</v>
          </cell>
          <cell r="M186" t="str">
            <v>/</v>
          </cell>
          <cell r="N186" t="str">
            <v>/</v>
          </cell>
          <cell r="O186" t="str">
            <v>/</v>
          </cell>
          <cell r="P186" t="str">
            <v>否</v>
          </cell>
          <cell r="Q186" t="str">
            <v>/</v>
          </cell>
          <cell r="R186" t="str">
            <v>/</v>
          </cell>
          <cell r="S186" t="str">
            <v>/</v>
          </cell>
          <cell r="T186" t="str">
            <v>/</v>
          </cell>
          <cell r="U186" t="str">
            <v>/</v>
          </cell>
        </row>
        <row r="187">
          <cell r="C187" t="str">
            <v>91440101618705985B</v>
          </cell>
          <cell r="D187" t="str">
            <v>技改后奖补</v>
          </cell>
          <cell r="E187" t="str">
            <v>/</v>
          </cell>
          <cell r="F187" t="str">
            <v>/</v>
          </cell>
          <cell r="G187" t="str">
            <v>/</v>
          </cell>
          <cell r="H187" t="str">
            <v>/</v>
          </cell>
          <cell r="I187" t="str">
            <v>/</v>
          </cell>
          <cell r="J187" t="str">
            <v>/</v>
          </cell>
          <cell r="K187" t="str">
            <v>/</v>
          </cell>
          <cell r="L187" t="str">
            <v>配电网智能电缆技术改造项目（一期）</v>
          </cell>
          <cell r="M187" t="str">
            <v>/</v>
          </cell>
          <cell r="N187" t="str">
            <v>/</v>
          </cell>
          <cell r="O187" t="str">
            <v>/</v>
          </cell>
          <cell r="P187" t="str">
            <v>否</v>
          </cell>
          <cell r="Q187" t="str">
            <v>/</v>
          </cell>
          <cell r="R187" t="str">
            <v>/</v>
          </cell>
          <cell r="S187" t="str">
            <v>/</v>
          </cell>
          <cell r="T187" t="str">
            <v>/</v>
          </cell>
          <cell r="U187" t="str">
            <v>/</v>
          </cell>
        </row>
        <row r="188">
          <cell r="C188" t="str">
            <v>914401157371936603</v>
          </cell>
          <cell r="D188" t="str">
            <v>技改后奖补</v>
          </cell>
          <cell r="E188" t="str">
            <v>/</v>
          </cell>
          <cell r="F188" t="str">
            <v>/</v>
          </cell>
          <cell r="G188" t="str">
            <v>/</v>
          </cell>
          <cell r="H188" t="str">
            <v>/</v>
          </cell>
          <cell r="I188" t="str">
            <v>/</v>
          </cell>
          <cell r="J188" t="str">
            <v>/</v>
          </cell>
          <cell r="K188" t="str">
            <v>/</v>
          </cell>
          <cell r="L188" t="str">
            <v>生产车间及产线扩建升级技术改造项目</v>
          </cell>
          <cell r="M188" t="str">
            <v>/</v>
          </cell>
          <cell r="N188" t="str">
            <v>/</v>
          </cell>
          <cell r="O188" t="str">
            <v>/</v>
          </cell>
          <cell r="P188" t="str">
            <v>否</v>
          </cell>
          <cell r="Q188" t="str">
            <v>/</v>
          </cell>
          <cell r="R188" t="str">
            <v>/</v>
          </cell>
          <cell r="S188" t="str">
            <v>/</v>
          </cell>
          <cell r="T188" t="str">
            <v>/</v>
          </cell>
          <cell r="U188" t="str">
            <v>/</v>
          </cell>
        </row>
        <row r="189">
          <cell r="C189" t="str">
            <v>914401017555881648</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否</v>
          </cell>
          <cell r="Q189" t="str">
            <v>/</v>
          </cell>
          <cell r="R189" t="str">
            <v>/</v>
          </cell>
          <cell r="S189" t="str">
            <v>/</v>
          </cell>
          <cell r="T189" t="str">
            <v>/</v>
          </cell>
          <cell r="U189" t="str">
            <v>/</v>
          </cell>
        </row>
        <row r="190">
          <cell r="C190" t="str">
            <v>9144010177116998XX</v>
          </cell>
          <cell r="D190" t="str">
            <v>/</v>
          </cell>
          <cell r="E190" t="str">
            <v>/</v>
          </cell>
          <cell r="F190" t="str">
            <v>/</v>
          </cell>
          <cell r="G190" t="str">
            <v>/</v>
          </cell>
          <cell r="H190" t="str">
            <v>/</v>
          </cell>
          <cell r="I190" t="str">
            <v>/</v>
          </cell>
          <cell r="J190" t="str">
            <v>/</v>
          </cell>
          <cell r="K190" t="str">
            <v>/</v>
          </cell>
          <cell r="L190" t="str">
            <v>/</v>
          </cell>
          <cell r="M190" t="str">
            <v>/</v>
          </cell>
          <cell r="N190" t="str">
            <v>/</v>
          </cell>
          <cell r="O190" t="str">
            <v>/</v>
          </cell>
          <cell r="P190" t="str">
            <v>否</v>
          </cell>
          <cell r="Q190" t="str">
            <v>/</v>
          </cell>
          <cell r="R190" t="str">
            <v>/</v>
          </cell>
          <cell r="S190" t="str">
            <v>/</v>
          </cell>
          <cell r="T190" t="str">
            <v>/</v>
          </cell>
          <cell r="U190" t="str">
            <v>/</v>
          </cell>
        </row>
        <row r="191">
          <cell r="C191" t="str">
            <v>91440115764038498A</v>
          </cell>
          <cell r="D191" t="str">
            <v>/</v>
          </cell>
          <cell r="E191" t="str">
            <v>/</v>
          </cell>
          <cell r="F191" t="str">
            <v>/</v>
          </cell>
          <cell r="G191" t="str">
            <v>/</v>
          </cell>
          <cell r="H191" t="str">
            <v>/</v>
          </cell>
          <cell r="I191" t="str">
            <v>/</v>
          </cell>
          <cell r="J191" t="str">
            <v>/</v>
          </cell>
          <cell r="K191" t="str">
            <v>/</v>
          </cell>
          <cell r="L191" t="str">
            <v>/</v>
          </cell>
          <cell r="M191" t="str">
            <v>/</v>
          </cell>
          <cell r="N191" t="str">
            <v>/</v>
          </cell>
          <cell r="O191" t="str">
            <v>/</v>
          </cell>
          <cell r="P191" t="str">
            <v>否</v>
          </cell>
          <cell r="Q191" t="str">
            <v>/</v>
          </cell>
          <cell r="R191" t="str">
            <v>/</v>
          </cell>
          <cell r="S191" t="str">
            <v>/</v>
          </cell>
          <cell r="T191" t="str">
            <v>/</v>
          </cell>
          <cell r="U191" t="str">
            <v>/</v>
          </cell>
        </row>
      </sheetData>
      <sheetData sheetId="9">
        <row r="3">
          <cell r="C3" t="str">
            <v>统一社会信用代码</v>
          </cell>
          <cell r="D3" t="str">
            <v>申请政策事项</v>
          </cell>
          <cell r="E3" t="str">
            <v>在南沙注册或迁入南沙时间
（请政数局填写）</v>
          </cell>
          <cell r="F3" t="str">
            <v>企业注册地是否在南沙区（请政数局填写）</v>
          </cell>
          <cell r="G3" t="str">
            <v>注册登记行业类别
（请政数局填写）</v>
          </cell>
          <cell r="H3" t="str">
            <v>2019年至今税务征管关系是否在南沙区
（请税务局填写）</v>
          </cell>
          <cell r="I3" t="str">
            <v>2019年至今统计关系是否在南沙区
（请统计局填写）</v>
          </cell>
          <cell r="J3" t="str">
            <v>纳入统计时间
（请统计局填写）</v>
          </cell>
          <cell r="K3" t="str">
            <v>入统登记企业行业（请统计局填写）</v>
          </cell>
          <cell r="L3" t="str">
            <v>工业投资项目是否已入统
（请统计局填写）</v>
          </cell>
        </row>
        <row r="3">
          <cell r="N3" t="str">
            <v>是否已签订“一企一策”协议
（请发改局、科技局、商务局填写）</v>
          </cell>
          <cell r="O3" t="str">
            <v>是否获得或正申报区级同类型扶持奖励
（请发改局、科技局、商务局填写）</v>
          </cell>
          <cell r="P3" t="str">
            <v>2019年1月1日至2019年12月31日是否存在违法违规情况
（以行政处罚书时间为准，请执法部门填写）</v>
          </cell>
        </row>
        <row r="4">
          <cell r="L4" t="str">
            <v>项目名称</v>
          </cell>
          <cell r="M4" t="str">
            <v>是否已入统</v>
          </cell>
        </row>
        <row r="4">
          <cell r="P4" t="str">
            <v>是否存在违法违规情况</v>
          </cell>
          <cell r="Q4" t="str">
            <v>行政处罚书文号</v>
          </cell>
          <cell r="R4" t="str">
            <v>行政处罚书时间
（X年X月X日）</v>
          </cell>
          <cell r="S4" t="str">
            <v>违法违规基本情况（违法内容、处罚金额、是否适用于听证程序等信息）</v>
          </cell>
          <cell r="T4" t="str">
            <v>是否推荐该企业申报相关奖励</v>
          </cell>
          <cell r="U4" t="str">
            <v>理由</v>
          </cell>
        </row>
        <row r="5">
          <cell r="C5" t="str">
            <v>91440115724837658N</v>
          </cell>
          <cell r="D5" t="str">
            <v>技改后奖补
固定资产投资补助</v>
          </cell>
        </row>
        <row r="5">
          <cell r="L5" t="str">
            <v>标签产品自动化产线的技术改造项目</v>
          </cell>
        </row>
        <row r="5">
          <cell r="P5" t="str">
            <v>在消防监督管理系统未发现相关行政处罚</v>
          </cell>
        </row>
        <row r="6">
          <cell r="C6" t="str">
            <v>91440101767657219T</v>
          </cell>
          <cell r="D6" t="str">
            <v>经营贡献奖
固定资产投资补助
技改后奖补</v>
          </cell>
        </row>
        <row r="6">
          <cell r="L6" t="str">
            <v>汽车刹车总成自动化产线的技术改造项目</v>
          </cell>
        </row>
        <row r="6">
          <cell r="P6" t="str">
            <v>在消防监督管理系统未发现相关行政处罚</v>
          </cell>
        </row>
        <row r="7">
          <cell r="C7" t="str">
            <v>91440115618700084A</v>
          </cell>
          <cell r="D7" t="str">
            <v>技改后奖补
经营贡献奖
高管人才奖</v>
          </cell>
        </row>
        <row r="7">
          <cell r="L7" t="str">
            <v>表面贴装及模组组装车间智能化生产技术改造项目</v>
          </cell>
        </row>
        <row r="7">
          <cell r="P7" t="str">
            <v>在消防监督管理系统未发现相关行政处罚</v>
          </cell>
        </row>
        <row r="8">
          <cell r="C8" t="str">
            <v>91440115708216261R</v>
          </cell>
          <cell r="D8" t="str">
            <v>资金配套
技改后奖补</v>
          </cell>
        </row>
        <row r="8">
          <cell r="L8" t="str">
            <v>聚氨酯及聚酯多元醇生产线的技术改造项目</v>
          </cell>
        </row>
        <row r="8">
          <cell r="P8" t="str">
            <v>在消防监督管理系统未发现相关行政处罚</v>
          </cell>
        </row>
        <row r="9">
          <cell r="C9" t="str">
            <v>91440115766109894K</v>
          </cell>
          <cell r="D9" t="str">
            <v>技改后奖补</v>
          </cell>
        </row>
        <row r="9">
          <cell r="L9" t="str">
            <v>自动化金属材料加工产线的技术改造项目</v>
          </cell>
        </row>
        <row r="9">
          <cell r="P9" t="str">
            <v>在消防监督管理系统未发现相关行政处罚</v>
          </cell>
        </row>
        <row r="10">
          <cell r="C10" t="str">
            <v>91440101761942502U</v>
          </cell>
          <cell r="D10" t="str">
            <v>资金配套
技改后奖补</v>
          </cell>
        </row>
        <row r="10">
          <cell r="L10" t="str">
            <v>AUDI产线的智能化技术改造项目</v>
          </cell>
        </row>
        <row r="10">
          <cell r="P10" t="str">
            <v>在消防监督管理系统未发现相关行政处罚</v>
          </cell>
        </row>
        <row r="11">
          <cell r="C11" t="str">
            <v>91440101753473857D</v>
          </cell>
          <cell r="D11" t="str">
            <v>资金配套
经营贡献奖</v>
          </cell>
        </row>
        <row r="11">
          <cell r="P11" t="str">
            <v>在消防监督管理系统未发现相关行政处罚</v>
          </cell>
        </row>
        <row r="12">
          <cell r="C12" t="str">
            <v>9144011561870152X5</v>
          </cell>
          <cell r="D12" t="str">
            <v>资金配套
技改后奖补
固定资产投资补助
经营贡献奖</v>
          </cell>
        </row>
        <row r="12">
          <cell r="L12" t="str">
            <v>电子元件智能化生产线技术改造项日</v>
          </cell>
        </row>
        <row r="12">
          <cell r="P12" t="str">
            <v>在消防监督管理系统未发现相关行政处罚</v>
          </cell>
        </row>
        <row r="13">
          <cell r="C13" t="str">
            <v>91440115766116453P</v>
          </cell>
          <cell r="D13" t="str">
            <v>资金配套
技改后奖补</v>
          </cell>
        </row>
        <row r="13">
          <cell r="L13" t="str">
            <v>高强度轻量化汽车座椅骨架生产线的技术改造项月</v>
          </cell>
        </row>
        <row r="13">
          <cell r="P13" t="str">
            <v>在消防监督管理系统未发现相关行政处罚</v>
          </cell>
        </row>
        <row r="14">
          <cell r="C14" t="str">
            <v>914401017889253316</v>
          </cell>
          <cell r="D14" t="str">
            <v>资金配套</v>
          </cell>
        </row>
        <row r="14">
          <cell r="P14" t="str">
            <v>在消防监督管理系统未发现相关行政处罚</v>
          </cell>
        </row>
        <row r="15">
          <cell r="C15" t="str">
            <v>9144011530466667X3</v>
          </cell>
          <cell r="D15" t="str">
            <v>资金配套</v>
          </cell>
        </row>
        <row r="15">
          <cell r="P15" t="str">
            <v>在消防监督管理系统未发现相关行政处罚</v>
          </cell>
        </row>
        <row r="16">
          <cell r="C16" t="str">
            <v>91440101MA59C8YX8K</v>
          </cell>
          <cell r="D16" t="str">
            <v>资金配套</v>
          </cell>
        </row>
        <row r="16">
          <cell r="P16" t="str">
            <v>在消防监督管理系统未发现相关行政处罚</v>
          </cell>
        </row>
        <row r="17">
          <cell r="C17" t="str">
            <v>91440115MA59DLBU8D</v>
          </cell>
          <cell r="D17" t="str">
            <v>资金配套</v>
          </cell>
        </row>
        <row r="17">
          <cell r="P17" t="str">
            <v>在消防监督管理系统未发现相关行政处罚</v>
          </cell>
        </row>
        <row r="18">
          <cell r="C18" t="str">
            <v>91440101327535736R</v>
          </cell>
          <cell r="D18" t="str">
            <v>资金配套</v>
          </cell>
        </row>
        <row r="18">
          <cell r="P18" t="str">
            <v>在消防监督管理系统未发现相关行政处罚</v>
          </cell>
        </row>
        <row r="19">
          <cell r="C19" t="str">
            <v>91440000617414043W</v>
          </cell>
          <cell r="D19" t="str">
            <v>经营贡献奖</v>
          </cell>
        </row>
        <row r="19">
          <cell r="P19" t="str">
            <v>在消防监督管理系统未发现相关行政处罚</v>
          </cell>
        </row>
        <row r="20">
          <cell r="C20" t="str">
            <v>91440101725031162M</v>
          </cell>
          <cell r="D20" t="str">
            <v>资金配套</v>
          </cell>
        </row>
        <row r="20">
          <cell r="P20" t="str">
            <v>在消防监督管理系统未发现相关行政处罚</v>
          </cell>
        </row>
        <row r="21">
          <cell r="C21" t="str">
            <v>91440900727854947H</v>
          </cell>
          <cell r="D21" t="str">
            <v>经营贡献奖
资金配套</v>
          </cell>
        </row>
        <row r="21">
          <cell r="P21" t="str">
            <v>在消防监督管理系统未发现相关行政处罚</v>
          </cell>
        </row>
        <row r="22">
          <cell r="C22" t="str">
            <v>91440101717852200L</v>
          </cell>
          <cell r="D22" t="str">
            <v>产业联动发展奖</v>
          </cell>
        </row>
        <row r="22">
          <cell r="P22" t="str">
            <v>在消防监督管理系统未发现相关行政处罚</v>
          </cell>
        </row>
        <row r="23">
          <cell r="C23" t="str">
            <v>91440115767698563X</v>
          </cell>
          <cell r="D23" t="str">
            <v>产业联动发展奖
技改后奖补
固定资产投资补助</v>
          </cell>
        </row>
        <row r="23">
          <cell r="L23" t="str">
            <v>广汽丰通铜业有限公司激光拼焊二期技术改造项目</v>
          </cell>
        </row>
        <row r="23">
          <cell r="P23" t="str">
            <v>在消防监督管理系统未发现相关行政处罚</v>
          </cell>
        </row>
        <row r="24">
          <cell r="C24" t="str">
            <v>91440115061146011F</v>
          </cell>
          <cell r="D24" t="str">
            <v>经营贡献奖</v>
          </cell>
        </row>
        <row r="24">
          <cell r="P24" t="str">
            <v>在消防监督管理系统未发现相关行政处罚</v>
          </cell>
        </row>
        <row r="25">
          <cell r="C25" t="str">
            <v>91440101MA59FPN003</v>
          </cell>
          <cell r="D25" t="str">
            <v>资金配套</v>
          </cell>
        </row>
        <row r="25">
          <cell r="P25" t="str">
            <v>在消防监督管理系统未发现相关行政处罚</v>
          </cell>
        </row>
        <row r="26">
          <cell r="C26" t="str">
            <v>914401157994142114</v>
          </cell>
          <cell r="D26" t="str">
            <v>高管人才奖
经营贡献奖</v>
          </cell>
        </row>
        <row r="26">
          <cell r="P26" t="str">
            <v>在消防监督管理系统未发现相关行政处罚</v>
          </cell>
        </row>
        <row r="27">
          <cell r="C27" t="str">
            <v>91440101190444998U</v>
          </cell>
          <cell r="D27" t="str">
            <v>高管人才奖
产业联动发展奖
经营贡献奖</v>
          </cell>
        </row>
        <row r="27">
          <cell r="P27" t="str">
            <v>在消防监督管理系统未发现相关行政处罚</v>
          </cell>
        </row>
        <row r="28">
          <cell r="C28" t="str">
            <v>914401156986882649</v>
          </cell>
          <cell r="D28" t="str">
            <v>资金配套</v>
          </cell>
        </row>
        <row r="28">
          <cell r="P28" t="str">
            <v>在消防监督管理系统未发现相关行政处罚</v>
          </cell>
        </row>
        <row r="29">
          <cell r="C29" t="str">
            <v>914401017934816247</v>
          </cell>
          <cell r="D29" t="str">
            <v>资金配套
技改后奖补</v>
          </cell>
        </row>
        <row r="29">
          <cell r="L29" t="str">
            <v>锂离子电池转型升级技术改造项目
圆柱形钢壳锂电池自动化生产线技术改造项目</v>
          </cell>
        </row>
        <row r="29">
          <cell r="P29" t="str">
            <v>在消防监督管理系统未发现相关行政处罚</v>
          </cell>
        </row>
        <row r="30">
          <cell r="C30" t="str">
            <v>91440101689323378W</v>
          </cell>
          <cell r="D30" t="str">
            <v>经营贡献奖</v>
          </cell>
        </row>
        <row r="30">
          <cell r="P30" t="str">
            <v>在消防监督管理系统未发现相关行政处罚</v>
          </cell>
        </row>
        <row r="31">
          <cell r="C31" t="str">
            <v>91440101764027350F</v>
          </cell>
          <cell r="D31" t="str">
            <v>资金配套
产业联动发展奖
技改后奖补</v>
          </cell>
        </row>
        <row r="31">
          <cell r="L31" t="str">
            <v>改款雷凌智能焊接生产线技术改造项目</v>
          </cell>
        </row>
        <row r="31">
          <cell r="P31" t="str">
            <v>在消防监督管理系统未发现相关行政处罚</v>
          </cell>
        </row>
        <row r="32">
          <cell r="C32" t="str">
            <v>91440101MA59LPRH85</v>
          </cell>
          <cell r="D32" t="str">
            <v>资金配套</v>
          </cell>
        </row>
        <row r="32">
          <cell r="P32" t="str">
            <v>在消防监督管理系统未发现相关行政处罚</v>
          </cell>
        </row>
        <row r="33">
          <cell r="C33" t="str">
            <v>91440113574028811R</v>
          </cell>
          <cell r="D33" t="str">
            <v>资金配套</v>
          </cell>
        </row>
        <row r="33">
          <cell r="P33" t="str">
            <v>在消防监督管理系统未发现相关行政处罚</v>
          </cell>
        </row>
        <row r="34">
          <cell r="C34" t="str">
            <v>91440115661832314B</v>
          </cell>
          <cell r="D34" t="str">
            <v>技改后奖补
资金配套</v>
          </cell>
        </row>
        <row r="34">
          <cell r="L34" t="str">
            <v>高效汽车钣金冲压线的技术改造项目</v>
          </cell>
        </row>
        <row r="34">
          <cell r="P34" t="str">
            <v>在消防监督管理系统未发现相关行政处罚</v>
          </cell>
        </row>
        <row r="35">
          <cell r="C35" t="str">
            <v>91440115327529280E</v>
          </cell>
          <cell r="D35" t="str">
            <v>经营贡献奖</v>
          </cell>
        </row>
        <row r="35">
          <cell r="P35" t="str">
            <v>在消防监督管理系统未发现相关行政处罚</v>
          </cell>
        </row>
        <row r="36">
          <cell r="C36" t="str">
            <v>91440115795539017Q</v>
          </cell>
          <cell r="D36" t="str">
            <v>经营贡献奖
产业联动发展奖</v>
          </cell>
        </row>
        <row r="36">
          <cell r="P36" t="str">
            <v>在消防监督管理系统未发现相关行政处罚</v>
          </cell>
        </row>
        <row r="37">
          <cell r="C37" t="str">
            <v>9144011555665902X7</v>
          </cell>
          <cell r="D37" t="str">
            <v>技改后奖补
资金配套</v>
          </cell>
        </row>
        <row r="37">
          <cell r="L37" t="str">
            <v>R32环保冷媒转化及绿色生产技术改造项目</v>
          </cell>
        </row>
        <row r="37">
          <cell r="P37" t="str">
            <v>在消防监督管理系统未发现相关行政处罚</v>
          </cell>
        </row>
        <row r="38">
          <cell r="C38" t="str">
            <v>91440400730468203G</v>
          </cell>
          <cell r="D38" t="str">
            <v>经营贡献奖
资金配套</v>
          </cell>
        </row>
        <row r="38">
          <cell r="P38" t="str">
            <v>在消防监督管理系统未发现相关行政处罚</v>
          </cell>
        </row>
        <row r="39">
          <cell r="C39" t="str">
            <v>914401157268203903</v>
          </cell>
          <cell r="D39" t="str">
            <v>资金配套</v>
          </cell>
        </row>
        <row r="39">
          <cell r="P39" t="str">
            <v>在消防监督管理系统未发现相关行政处罚</v>
          </cell>
        </row>
        <row r="40">
          <cell r="C40" t="str">
            <v>91440101MA5AN3Y058</v>
          </cell>
          <cell r="D40" t="str">
            <v>高管人才奖
经营贡献奖</v>
          </cell>
        </row>
        <row r="40">
          <cell r="P40" t="str">
            <v>在消防监督管理系统未发现相关行政处罚</v>
          </cell>
        </row>
        <row r="41">
          <cell r="C41" t="str">
            <v>91440101757766630Q</v>
          </cell>
          <cell r="D41" t="str">
            <v>经营贡献奖
资金配套</v>
          </cell>
        </row>
        <row r="41">
          <cell r="P41" t="str">
            <v>在消防监督管理系统未发现相关行政处罚</v>
          </cell>
        </row>
        <row r="42">
          <cell r="C42" t="str">
            <v>91440101696938450J</v>
          </cell>
          <cell r="D42" t="str">
            <v>经营贡献奖</v>
          </cell>
        </row>
        <row r="42">
          <cell r="P42" t="str">
            <v>在消防监督管理系统未发现相关行政处罚</v>
          </cell>
        </row>
        <row r="43">
          <cell r="C43" t="str">
            <v>91440115747576948D</v>
          </cell>
          <cell r="D43" t="str">
            <v>资金配套</v>
          </cell>
        </row>
        <row r="43">
          <cell r="P43" t="str">
            <v>在消防监督管理系统未发现相关行政处罚</v>
          </cell>
        </row>
        <row r="44">
          <cell r="C44" t="str">
            <v>914401017594250129</v>
          </cell>
          <cell r="D44" t="str">
            <v>资金配套</v>
          </cell>
        </row>
        <row r="44">
          <cell r="P44" t="str">
            <v>在消防监督管理系统未发现相关行政处罚</v>
          </cell>
        </row>
        <row r="45">
          <cell r="C45" t="str">
            <v>91440101556658991A</v>
          </cell>
          <cell r="D45" t="str">
            <v>技改后奖补
资金配套
高管人才奖
产业联动发展奖
经营贡献奖</v>
          </cell>
        </row>
        <row r="45">
          <cell r="L45" t="str">
            <v>全自动辊轧成型生产线的技术改造项目</v>
          </cell>
        </row>
        <row r="45">
          <cell r="P45" t="str">
            <v>在消防监督管理系统未发现相关行政处罚</v>
          </cell>
        </row>
        <row r="46">
          <cell r="C46" t="str">
            <v>91440101618789859R</v>
          </cell>
          <cell r="D46" t="str">
            <v>资金配套</v>
          </cell>
        </row>
        <row r="46">
          <cell r="P46" t="str">
            <v>在消防监督管理系统未发现相关行政处罚</v>
          </cell>
        </row>
        <row r="47">
          <cell r="C47" t="str">
            <v>914401156852224499</v>
          </cell>
          <cell r="D47" t="str">
            <v>资金配套</v>
          </cell>
        </row>
        <row r="47">
          <cell r="P47" t="str">
            <v>在消防监督管理系统未发现相关行政处罚</v>
          </cell>
        </row>
        <row r="48">
          <cell r="C48" t="str">
            <v>914401157435946044</v>
          </cell>
          <cell r="D48" t="str">
            <v>资金配套
产业联动发展奖</v>
          </cell>
        </row>
        <row r="48">
          <cell r="P48" t="str">
            <v>在消防监督管理系统未发现相关行政处罚</v>
          </cell>
        </row>
        <row r="49">
          <cell r="C49" t="str">
            <v>91440115068154735A</v>
          </cell>
          <cell r="D49" t="str">
            <v>经营贡献奖</v>
          </cell>
        </row>
        <row r="49">
          <cell r="P49" t="str">
            <v>在消防监督管理系统未发现相关行政处罚</v>
          </cell>
        </row>
        <row r="50">
          <cell r="C50" t="str">
            <v>914401017082205432</v>
          </cell>
          <cell r="D50" t="str">
            <v>经营贡献奖</v>
          </cell>
        </row>
        <row r="50">
          <cell r="P50" t="str">
            <v>在消防监督管理系统未发现相关行政处罚</v>
          </cell>
        </row>
        <row r="51">
          <cell r="C51" t="str">
            <v>91440101MA59EQ01XG</v>
          </cell>
          <cell r="D51" t="str">
            <v>资金配套</v>
          </cell>
        </row>
        <row r="51">
          <cell r="P51" t="str">
            <v>在消防监督管理系统未发现相关行政处罚</v>
          </cell>
        </row>
        <row r="52">
          <cell r="C52" t="str">
            <v>91440115569770122Y</v>
          </cell>
          <cell r="D52" t="str">
            <v>资金配套</v>
          </cell>
        </row>
        <row r="52">
          <cell r="P52" t="str">
            <v>在消防监督管理系统未发现相关行政处罚</v>
          </cell>
        </row>
        <row r="53">
          <cell r="C53" t="str">
            <v>91440101671822590K</v>
          </cell>
          <cell r="D53" t="str">
            <v>资金配套</v>
          </cell>
        </row>
        <row r="53">
          <cell r="P53" t="str">
            <v>在消防监督管理系统未发现相关行政处罚</v>
          </cell>
        </row>
        <row r="54">
          <cell r="C54" t="str">
            <v>9144010108594443XQ</v>
          </cell>
          <cell r="D54" t="str">
            <v>资金配套</v>
          </cell>
        </row>
        <row r="54">
          <cell r="P54" t="str">
            <v>在消防监督管理系统未发现相关行政处罚</v>
          </cell>
        </row>
        <row r="55">
          <cell r="C55" t="str">
            <v>91440101552390174Q</v>
          </cell>
          <cell r="D55" t="str">
            <v>资金配套
经营贡献奖</v>
          </cell>
        </row>
        <row r="55">
          <cell r="P55" t="str">
            <v>在消防监督管理系统未发现相关行政处罚</v>
          </cell>
        </row>
        <row r="56">
          <cell r="C56" t="str">
            <v>91440115728222095W</v>
          </cell>
          <cell r="D56" t="str">
            <v>资金配套</v>
          </cell>
        </row>
        <row r="56">
          <cell r="P56" t="str">
            <v>在消防监督管理系统未发现相关行政处罚</v>
          </cell>
        </row>
        <row r="57">
          <cell r="C57" t="str">
            <v>91440101618704579Q</v>
          </cell>
          <cell r="D57" t="str">
            <v>资金配套</v>
          </cell>
        </row>
        <row r="57">
          <cell r="P57" t="str">
            <v>在消防监督管理系统未发现相关行政处罚</v>
          </cell>
        </row>
        <row r="58">
          <cell r="C58" t="str">
            <v>914401017315844339</v>
          </cell>
          <cell r="D58" t="str">
            <v>经营贡献奖</v>
          </cell>
        </row>
        <row r="58">
          <cell r="P58" t="str">
            <v>在消防监督管理系统未发现相关行政处罚</v>
          </cell>
        </row>
        <row r="59">
          <cell r="C59" t="str">
            <v>91440115556696293J</v>
          </cell>
          <cell r="D59" t="str">
            <v>经营贡献奖</v>
          </cell>
        </row>
        <row r="59">
          <cell r="P59" t="str">
            <v>在消防监督管理系统未发现相关行政处罚</v>
          </cell>
        </row>
        <row r="60">
          <cell r="C60" t="str">
            <v>91440101068187764X</v>
          </cell>
          <cell r="D60" t="str">
            <v>经营贡献奖</v>
          </cell>
        </row>
        <row r="60">
          <cell r="P60" t="str">
            <v>在消防监督管理系统未发现相关行政处罚</v>
          </cell>
        </row>
        <row r="61">
          <cell r="C61" t="str">
            <v>914401016969342308</v>
          </cell>
          <cell r="D61" t="str">
            <v>经营贡献奖</v>
          </cell>
        </row>
        <row r="61">
          <cell r="P61" t="str">
            <v>在消防监督管理系统未发现相关行政处罚</v>
          </cell>
        </row>
        <row r="62">
          <cell r="C62" t="str">
            <v>91440101MA59LQXXXG</v>
          </cell>
          <cell r="D62" t="str">
            <v>产业联动发展奖</v>
          </cell>
        </row>
        <row r="62">
          <cell r="P62" t="str">
            <v>在消防监督管理系统未发现相关行政处罚</v>
          </cell>
        </row>
        <row r="63">
          <cell r="C63" t="str">
            <v>914401133044391782</v>
          </cell>
          <cell r="D63" t="str">
            <v>资金配套
经营贡献奖</v>
          </cell>
        </row>
        <row r="63">
          <cell r="P63" t="str">
            <v>在消防监督管理系统未发现相关行政处罚</v>
          </cell>
        </row>
        <row r="64">
          <cell r="C64" t="str">
            <v>914401155622965013</v>
          </cell>
          <cell r="D64" t="str">
            <v>资金配套</v>
          </cell>
        </row>
        <row r="64">
          <cell r="P64" t="str">
            <v>在消防监督管理系统未发现相关行政处罚</v>
          </cell>
        </row>
        <row r="65">
          <cell r="C65" t="str">
            <v>91440115661815362G</v>
          </cell>
          <cell r="D65" t="str">
            <v>资金配套</v>
          </cell>
        </row>
        <row r="65">
          <cell r="P65" t="str">
            <v>在消防监督管理系统未发现相关行政处罚</v>
          </cell>
        </row>
        <row r="66">
          <cell r="C66" t="str">
            <v>9144011577838704XH</v>
          </cell>
          <cell r="D66" t="str">
            <v>资金配套</v>
          </cell>
        </row>
        <row r="66">
          <cell r="P66" t="str">
            <v>在消防监督管理系统未发现相关行政处罚</v>
          </cell>
        </row>
        <row r="67">
          <cell r="C67" t="str">
            <v>91440115734936916T</v>
          </cell>
          <cell r="D67" t="str">
            <v>经营贡献奖</v>
          </cell>
        </row>
        <row r="67">
          <cell r="P67" t="str">
            <v>在消防监督管理系统未发现相关行政处罚</v>
          </cell>
        </row>
        <row r="68">
          <cell r="C68" t="str">
            <v>914401137329402254</v>
          </cell>
          <cell r="D68" t="str">
            <v>资金配套</v>
          </cell>
        </row>
        <row r="68">
          <cell r="P68" t="str">
            <v>在消防监督管理系统未发现相关行政处罚</v>
          </cell>
        </row>
        <row r="69">
          <cell r="C69" t="str">
            <v>914401133474043036</v>
          </cell>
          <cell r="D69" t="str">
            <v>资金配套</v>
          </cell>
        </row>
        <row r="69">
          <cell r="P69" t="str">
            <v>在消防监督管理系统未发现相关行政处罚</v>
          </cell>
        </row>
        <row r="70">
          <cell r="C70" t="str">
            <v>914401156813073305</v>
          </cell>
          <cell r="D70" t="str">
            <v>资金配套</v>
          </cell>
        </row>
        <row r="70">
          <cell r="P70" t="str">
            <v>在消防监督管理系统未发现相关行政处罚</v>
          </cell>
        </row>
        <row r="71">
          <cell r="C71" t="str">
            <v>91440101MA59F99408</v>
          </cell>
          <cell r="D71" t="str">
            <v>经营贡献奖
资金配套</v>
          </cell>
        </row>
        <row r="71">
          <cell r="P71" t="str">
            <v>在消防监督管理系统未发现相关行政处罚</v>
          </cell>
        </row>
        <row r="72">
          <cell r="C72" t="str">
            <v>91440113068676496G</v>
          </cell>
          <cell r="D72" t="str">
            <v>资金配套</v>
          </cell>
        </row>
        <row r="72">
          <cell r="P72" t="str">
            <v>在消防监督管理系统未发现相关行政处罚</v>
          </cell>
        </row>
        <row r="73">
          <cell r="C73" t="str">
            <v>91440115766139831B</v>
          </cell>
          <cell r="D73" t="str">
            <v>资金配套
经营贡献奖</v>
          </cell>
        </row>
        <row r="73">
          <cell r="P73" t="str">
            <v>在消防监督管理系统未发现相关行政处罚</v>
          </cell>
        </row>
        <row r="74">
          <cell r="C74" t="str">
            <v>91440101591547760G</v>
          </cell>
          <cell r="D74" t="str">
            <v>资金配套</v>
          </cell>
        </row>
        <row r="74">
          <cell r="P74" t="str">
            <v>在消防监督管理系统未发现相关行政处罚</v>
          </cell>
        </row>
        <row r="75">
          <cell r="C75" t="str">
            <v>91440115738552979B</v>
          </cell>
          <cell r="D75" t="str">
            <v>资金配套</v>
          </cell>
        </row>
        <row r="75">
          <cell r="P75" t="str">
            <v>在消防监督管理系统未发现相关行政处罚</v>
          </cell>
        </row>
        <row r="76">
          <cell r="C76" t="str">
            <v>91440101661806669D</v>
          </cell>
          <cell r="D76" t="str">
            <v>资金配套
技改后奖补</v>
          </cell>
        </row>
        <row r="76">
          <cell r="L76" t="str">
            <v>汽车塑胶零部件生产线技术改造项目</v>
          </cell>
        </row>
        <row r="76">
          <cell r="P76" t="str">
            <v>在消防监督管理系统未发现相关行政处罚</v>
          </cell>
        </row>
        <row r="77">
          <cell r="C77" t="str">
            <v>91440115MA59BPKJ5E</v>
          </cell>
          <cell r="D77" t="str">
            <v>资金配套</v>
          </cell>
        </row>
        <row r="77">
          <cell r="P77" t="str">
            <v>在消防监督管理系统未发现相关行政处罚</v>
          </cell>
        </row>
        <row r="78">
          <cell r="C78" t="str">
            <v>91440115618702346U</v>
          </cell>
          <cell r="D78" t="str">
            <v>资金配套</v>
          </cell>
        </row>
        <row r="78">
          <cell r="P78" t="str">
            <v>在消防监督管理系统未发现相关行政处罚</v>
          </cell>
        </row>
        <row r="79">
          <cell r="C79" t="str">
            <v>914401157973549725</v>
          </cell>
          <cell r="D79" t="str">
            <v>资金配套</v>
          </cell>
        </row>
        <row r="79">
          <cell r="P79" t="str">
            <v>在消防监督管理系统未发现相关行政处罚</v>
          </cell>
        </row>
        <row r="80">
          <cell r="C80" t="str">
            <v>914401017661313622</v>
          </cell>
          <cell r="D80" t="str">
            <v>产业联动发展奖
固定资产投资补助
经营贡献奖</v>
          </cell>
        </row>
        <row r="80">
          <cell r="P80" t="str">
            <v>在消防监督管理系统未发现相关行政处罚</v>
          </cell>
        </row>
        <row r="81">
          <cell r="C81" t="str">
            <v>9144011508271118XH</v>
          </cell>
          <cell r="D81" t="str">
            <v>资金配套</v>
          </cell>
        </row>
        <row r="81">
          <cell r="P81" t="str">
            <v>在消防监督管理系统未发现相关行政处罚</v>
          </cell>
        </row>
        <row r="82">
          <cell r="C82" t="str">
            <v>91440101723771124C</v>
          </cell>
          <cell r="D82" t="str">
            <v>经营贡献奖</v>
          </cell>
        </row>
        <row r="82">
          <cell r="P82" t="str">
            <v>在消防监督管理系统未发现相关行政处罚</v>
          </cell>
        </row>
        <row r="83">
          <cell r="C83" t="str">
            <v>91440101MA5CNCGR82</v>
          </cell>
          <cell r="D83" t="str">
            <v>经营贡献奖</v>
          </cell>
        </row>
        <row r="83">
          <cell r="P83" t="str">
            <v>在消防监督管理系统未发现相关行政处罚</v>
          </cell>
        </row>
        <row r="84">
          <cell r="C84" t="str">
            <v>91440101MA59H6WL9A</v>
          </cell>
          <cell r="D84" t="str">
            <v>资金配套</v>
          </cell>
        </row>
        <row r="84">
          <cell r="P84" t="str">
            <v>在消防监督管理系统未发现相关行政处罚</v>
          </cell>
        </row>
        <row r="85">
          <cell r="C85" t="str">
            <v>91440101MA5CY9PU1E</v>
          </cell>
          <cell r="D85" t="str">
            <v>经营贡献奖</v>
          </cell>
        </row>
        <row r="85">
          <cell r="P85" t="str">
            <v>在消防监督管理系统未发现相关行政处罚</v>
          </cell>
        </row>
        <row r="86">
          <cell r="C86" t="str">
            <v>91440115562299980L</v>
          </cell>
          <cell r="D86" t="str">
            <v>资金配套</v>
          </cell>
        </row>
        <row r="86">
          <cell r="P86" t="str">
            <v>在消防监督管理系统未发现相关行政处罚</v>
          </cell>
        </row>
        <row r="87">
          <cell r="C87" t="str">
            <v>91440115618701589D</v>
          </cell>
          <cell r="D87" t="str">
            <v>资金配套</v>
          </cell>
        </row>
        <row r="87">
          <cell r="P87" t="str">
            <v>在消防监督管理系统未发现相关行政处罚</v>
          </cell>
        </row>
        <row r="88">
          <cell r="C88" t="str">
            <v>914401157661223869</v>
          </cell>
          <cell r="D88" t="str">
            <v>经营贡献奖</v>
          </cell>
        </row>
        <row r="88">
          <cell r="P88" t="str">
            <v>在消防监督管理系统未发现相关行政处罚</v>
          </cell>
        </row>
        <row r="89">
          <cell r="C89" t="str">
            <v>9144010178894150XP</v>
          </cell>
          <cell r="D89" t="str">
            <v>经营贡献奖</v>
          </cell>
        </row>
        <row r="89">
          <cell r="P89" t="str">
            <v>在消防监督管理系统未发现相关行政处罚</v>
          </cell>
        </row>
        <row r="90">
          <cell r="C90" t="str">
            <v>91440101618413376W</v>
          </cell>
          <cell r="D90" t="str">
            <v>经营贡献奖</v>
          </cell>
        </row>
        <row r="90">
          <cell r="P90" t="str">
            <v>在消防监督管理系统未发现相关行政处罚</v>
          </cell>
        </row>
        <row r="91">
          <cell r="C91" t="str">
            <v>914401137733132793</v>
          </cell>
          <cell r="D91" t="str">
            <v>技改后奖补
固定资产投资补助</v>
          </cell>
        </row>
        <row r="91">
          <cell r="L91" t="str">
            <v>静电粉末喷涂系统智能化技术改造项目</v>
          </cell>
        </row>
        <row r="91">
          <cell r="P91" t="str">
            <v>在消防监督管理系统未发现相关行政处罚</v>
          </cell>
        </row>
        <row r="92">
          <cell r="C92" t="str">
            <v>91440101771158973D</v>
          </cell>
          <cell r="D92" t="str">
            <v>产业联动发展奖</v>
          </cell>
        </row>
        <row r="92">
          <cell r="P92" t="str">
            <v>在消防监督管理系统未发现相关行政处罚</v>
          </cell>
        </row>
        <row r="93">
          <cell r="C93" t="str">
            <v>91440115MA59AKN77M</v>
          </cell>
          <cell r="D93" t="str">
            <v>资金配套</v>
          </cell>
        </row>
        <row r="93">
          <cell r="P93" t="str">
            <v>在消防监督管理系统未发现相关行政处罚</v>
          </cell>
        </row>
        <row r="94">
          <cell r="C94" t="str">
            <v>91440101MA59J7GY79</v>
          </cell>
          <cell r="D94" t="str">
            <v>资金配套</v>
          </cell>
        </row>
        <row r="94">
          <cell r="P94" t="str">
            <v>在消防监督管理系统未发现相关行政处罚</v>
          </cell>
        </row>
        <row r="95">
          <cell r="C95" t="str">
            <v>9144011561872051XC</v>
          </cell>
          <cell r="D95" t="str">
            <v>资金配套</v>
          </cell>
        </row>
        <row r="95">
          <cell r="P95" t="str">
            <v>在消防监督管理系统未发现相关行政处罚</v>
          </cell>
        </row>
        <row r="96">
          <cell r="C96" t="str">
            <v>914401157733298870</v>
          </cell>
          <cell r="D96" t="str">
            <v>资金配套</v>
          </cell>
        </row>
        <row r="96">
          <cell r="P96" t="str">
            <v>在消防监督管理系统未发现相关行政处罚</v>
          </cell>
        </row>
        <row r="97">
          <cell r="C97" t="str">
            <v>9144010131054314XU</v>
          </cell>
          <cell r="D97" t="str">
            <v>经营贡献奖</v>
          </cell>
        </row>
        <row r="97">
          <cell r="P97" t="str">
            <v>在消防监督管理系统未发现相关行政处罚</v>
          </cell>
        </row>
        <row r="98">
          <cell r="C98" t="str">
            <v>91440115618714902K</v>
          </cell>
          <cell r="D98" t="str">
            <v>经营贡献奖</v>
          </cell>
        </row>
        <row r="98">
          <cell r="P98" t="str">
            <v>在消防监督管理系统未发现相关行政处罚</v>
          </cell>
        </row>
        <row r="99">
          <cell r="C99" t="str">
            <v>91440115783761788Y</v>
          </cell>
          <cell r="D99" t="str">
            <v>技改后奖补</v>
          </cell>
        </row>
        <row r="99">
          <cell r="L99" t="str">
            <v>集装箱装配工艺技术改造项目</v>
          </cell>
        </row>
        <row r="99">
          <cell r="P99" t="str">
            <v>在消防监督管理系统未发现相关行政处罚</v>
          </cell>
        </row>
        <row r="100">
          <cell r="C100" t="str">
            <v>91440101771190244T</v>
          </cell>
          <cell r="D100" t="str">
            <v>固定资产投资补助
技改后奖补
经营贡献奖</v>
          </cell>
        </row>
        <row r="100">
          <cell r="L100" t="str">
            <v>汽车车顶纵梁及支架生产线的技术改造项目</v>
          </cell>
        </row>
        <row r="100">
          <cell r="P100" t="str">
            <v>在消防监督管理系统未发现相关行政处罚</v>
          </cell>
        </row>
        <row r="101">
          <cell r="C101" t="str">
            <v>91440115679718237X</v>
          </cell>
          <cell r="D101" t="str">
            <v>固定资产投资补助
技改后奖补</v>
          </cell>
        </row>
        <row r="101">
          <cell r="L101" t="str">
            <v>新型高精渔轮生产线技术改造项目</v>
          </cell>
        </row>
        <row r="101">
          <cell r="P101" t="str">
            <v>在消防监督管理系统未发现相关行政处罚</v>
          </cell>
        </row>
        <row r="102">
          <cell r="C102" t="str">
            <v>91440115618788688G</v>
          </cell>
          <cell r="D102" t="str">
            <v>固定资产投资补助
经营贡献奖</v>
          </cell>
        </row>
        <row r="102">
          <cell r="L102" t="str">
            <v>中高档针织印染布及纱线</v>
          </cell>
        </row>
        <row r="102">
          <cell r="P102" t="str">
            <v>在消防监督管理系统未发现相关行政处罚</v>
          </cell>
        </row>
        <row r="103">
          <cell r="C103" t="str">
            <v>91440101576010885U</v>
          </cell>
          <cell r="D103" t="str">
            <v>资金配套</v>
          </cell>
        </row>
        <row r="103">
          <cell r="P103" t="str">
            <v>在消防监督管理系统未发现相关行政处罚</v>
          </cell>
        </row>
        <row r="104">
          <cell r="C104" t="str">
            <v>91440115669982835P</v>
          </cell>
          <cell r="D104" t="str">
            <v>固定资产投资补助</v>
          </cell>
        </row>
        <row r="104">
          <cell r="L104" t="str">
            <v>新型?802.11 a/b/g/n/ac标准的WiFi模组电子元器件生产测试设备提质降耗改造升级的技术改造项目</v>
          </cell>
        </row>
        <row r="104">
          <cell r="P104" t="str">
            <v>在消防监督管理系统未发现相关行政处罚</v>
          </cell>
        </row>
        <row r="105">
          <cell r="C105" t="str">
            <v>91440115562252963A</v>
          </cell>
          <cell r="D105" t="str">
            <v>资金配套</v>
          </cell>
        </row>
        <row r="105">
          <cell r="P105" t="str">
            <v>在消防监督管理系统未发现相关行政处罚</v>
          </cell>
        </row>
        <row r="106">
          <cell r="C106" t="str">
            <v>91440115775695346R</v>
          </cell>
          <cell r="D106" t="str">
            <v>资金配套</v>
          </cell>
        </row>
        <row r="106">
          <cell r="P106" t="str">
            <v>在消防监督管理系统未发现相关行政处罚</v>
          </cell>
        </row>
        <row r="107">
          <cell r="C107" t="str">
            <v>91440115058906876H</v>
          </cell>
          <cell r="D107" t="str">
            <v>经营贡献奖</v>
          </cell>
        </row>
        <row r="107">
          <cell r="P107" t="str">
            <v>在消防监督管理系统未发现相关行政处罚</v>
          </cell>
        </row>
        <row r="108">
          <cell r="C108" t="str">
            <v>91440115748033793C</v>
          </cell>
          <cell r="D108" t="str">
            <v>经营贡献奖</v>
          </cell>
        </row>
        <row r="108">
          <cell r="P108" t="str">
            <v>在消防监督管理系统未发现相关行政处罚</v>
          </cell>
        </row>
        <row r="109">
          <cell r="C109" t="str">
            <v>9144010155444421XT</v>
          </cell>
          <cell r="D109" t="str">
            <v>经营贡献奖</v>
          </cell>
        </row>
        <row r="109">
          <cell r="P109" t="str">
            <v>在消防监督管理系统未发现相关行政处罚</v>
          </cell>
        </row>
        <row r="110">
          <cell r="C110" t="str">
            <v>91440115764011658F</v>
          </cell>
          <cell r="D110" t="str">
            <v>经营贡献奖</v>
          </cell>
        </row>
        <row r="110">
          <cell r="P110" t="str">
            <v>在消防监督管理系统未发现相关行政处罚</v>
          </cell>
        </row>
        <row r="111">
          <cell r="C111" t="str">
            <v>91440115781228314Y</v>
          </cell>
          <cell r="D111" t="str">
            <v>经营贡献奖</v>
          </cell>
        </row>
        <row r="111">
          <cell r="P111" t="str">
            <v>在消防监督管理系统未发现相关行政处罚</v>
          </cell>
        </row>
        <row r="112">
          <cell r="C112" t="str">
            <v>914401150681975405</v>
          </cell>
          <cell r="D112" t="str">
            <v>经营贡献奖</v>
          </cell>
        </row>
        <row r="112">
          <cell r="P112" t="str">
            <v>在消防监督管理系统未发现相关行政处罚</v>
          </cell>
        </row>
        <row r="113">
          <cell r="C113" t="str">
            <v>91440115581853609A</v>
          </cell>
          <cell r="D113" t="str">
            <v>经营贡献奖</v>
          </cell>
        </row>
        <row r="113">
          <cell r="P113" t="str">
            <v>在消防监督管理系统未发现相关行政处罚</v>
          </cell>
        </row>
        <row r="114">
          <cell r="C114" t="str">
            <v>91440115618705723W</v>
          </cell>
          <cell r="D114" t="str">
            <v>经营贡献奖</v>
          </cell>
        </row>
        <row r="114">
          <cell r="P114" t="str">
            <v>在消防监督管理系统未发现相关行政处罚</v>
          </cell>
        </row>
        <row r="115">
          <cell r="C115" t="str">
            <v>9144011561870574XF</v>
          </cell>
          <cell r="D115" t="str">
            <v>经营贡献奖</v>
          </cell>
        </row>
        <row r="115">
          <cell r="P115" t="str">
            <v>在消防监督管理系统未发现相关行政处罚</v>
          </cell>
        </row>
        <row r="116">
          <cell r="C116" t="str">
            <v>9144011561870654XB</v>
          </cell>
          <cell r="D116" t="str">
            <v>经营贡献奖</v>
          </cell>
        </row>
        <row r="116">
          <cell r="P116" t="str">
            <v>在消防监督管理系统未发现相关行政处罚</v>
          </cell>
        </row>
        <row r="117">
          <cell r="C117" t="str">
            <v>91440115741867912R</v>
          </cell>
          <cell r="D117" t="str">
            <v>经营贡献奖</v>
          </cell>
        </row>
        <row r="117">
          <cell r="P117" t="str">
            <v>在消防监督管理系统未发现相关行政处罚</v>
          </cell>
        </row>
        <row r="118">
          <cell r="C118" t="str">
            <v>91440115759428926Q</v>
          </cell>
          <cell r="D118" t="str">
            <v>经营贡献奖</v>
          </cell>
        </row>
        <row r="118">
          <cell r="P118" t="str">
            <v>在消防监督管理系统未发现相关行政处罚</v>
          </cell>
        </row>
        <row r="119">
          <cell r="C119" t="str">
            <v>9144011558951605XU</v>
          </cell>
          <cell r="D119" t="str">
            <v>经营贡献奖</v>
          </cell>
        </row>
        <row r="119">
          <cell r="P119" t="str">
            <v>在消防监督管理系统未发现相关行政处罚</v>
          </cell>
        </row>
        <row r="120">
          <cell r="C120" t="str">
            <v>91440101753480168U</v>
          </cell>
          <cell r="D120" t="str">
            <v>经营贡献奖
资金配套</v>
          </cell>
        </row>
        <row r="120">
          <cell r="P120" t="str">
            <v>在消防监督管理系统未发现相关行政处罚</v>
          </cell>
        </row>
        <row r="121">
          <cell r="C121" t="str">
            <v>91440115769527397E</v>
          </cell>
          <cell r="D121" t="str">
            <v>经营贡献奖</v>
          </cell>
        </row>
        <row r="121">
          <cell r="P121" t="str">
            <v>在消防监督管理系统查询到重大火灾隐患整改</v>
          </cell>
          <cell r="Q121" t="str">
            <v>穗南消重字〔2019〕第0004号</v>
          </cell>
          <cell r="R121">
            <v>43662</v>
          </cell>
        </row>
        <row r="122">
          <cell r="C122" t="str">
            <v>914401157860954266</v>
          </cell>
          <cell r="D122" t="str">
            <v>经营贡献奖</v>
          </cell>
        </row>
        <row r="122">
          <cell r="P122" t="str">
            <v>在消防监督管理系统未发现相关行政处罚</v>
          </cell>
        </row>
        <row r="123">
          <cell r="C123" t="str">
            <v>914401155622728256</v>
          </cell>
          <cell r="D123" t="str">
            <v>经营贡献奖
资金配套</v>
          </cell>
        </row>
        <row r="123">
          <cell r="P123" t="str">
            <v>在消防监督管理系统未发现相关行政处罚</v>
          </cell>
        </row>
        <row r="124">
          <cell r="C124" t="str">
            <v>914401156640110872</v>
          </cell>
          <cell r="D124" t="str">
            <v>经营贡献奖</v>
          </cell>
        </row>
        <row r="124">
          <cell r="P124" t="str">
            <v>在消防监督管理系统未发现相关行政处罚</v>
          </cell>
        </row>
        <row r="125">
          <cell r="C125" t="str">
            <v>914401156681433861</v>
          </cell>
          <cell r="D125" t="str">
            <v>经营贡献奖</v>
          </cell>
        </row>
        <row r="125">
          <cell r="P125" t="str">
            <v>在消防监督管理系统未发现相关行政处罚</v>
          </cell>
        </row>
        <row r="126">
          <cell r="C126" t="str">
            <v>91440115691505189K</v>
          </cell>
          <cell r="D126" t="str">
            <v>经营贡献奖</v>
          </cell>
        </row>
        <row r="126">
          <cell r="P126" t="str">
            <v>在消防监督管理系统未发现相关行政处罚</v>
          </cell>
        </row>
        <row r="127">
          <cell r="C127" t="str">
            <v>91440115767697499N</v>
          </cell>
          <cell r="D127" t="str">
            <v>经营贡献奖</v>
          </cell>
        </row>
        <row r="127">
          <cell r="P127" t="str">
            <v>在消防监督管理系统未发现相关行政处罚</v>
          </cell>
        </row>
        <row r="128">
          <cell r="C128" t="str">
            <v>91440115771174279A</v>
          </cell>
          <cell r="D128" t="str">
            <v>经营贡献奖</v>
          </cell>
        </row>
        <row r="128">
          <cell r="P128" t="str">
            <v>在消防监督管理系统未发现相关行政处罚</v>
          </cell>
        </row>
        <row r="129">
          <cell r="B129" t="str">
            <v>广州广汽丰绿资源再生有限公司</v>
          </cell>
          <cell r="C129" t="str">
            <v>91440115773342088J</v>
          </cell>
          <cell r="D129" t="str">
            <v>经营贡献奖</v>
          </cell>
        </row>
        <row r="129">
          <cell r="P129" t="str">
            <v>在消防监督管理系统未发现相关行政处罚</v>
          </cell>
        </row>
        <row r="130">
          <cell r="B130" t="str">
            <v>广州润楠混凝土有限公司</v>
          </cell>
          <cell r="C130" t="str">
            <v>914401150506348295</v>
          </cell>
          <cell r="D130" t="str">
            <v>经营贡献奖</v>
          </cell>
        </row>
        <row r="130">
          <cell r="P130" t="str">
            <v>在消防监督管理系统未发现相关行政处罚</v>
          </cell>
        </row>
        <row r="131">
          <cell r="B131" t="str">
            <v>广州中滔绿由环保科技有限公司</v>
          </cell>
          <cell r="C131" t="str">
            <v>91440115725642756T</v>
          </cell>
          <cell r="D131" t="str">
            <v>经营贡献奖</v>
          </cell>
        </row>
        <row r="132">
          <cell r="B132" t="str">
            <v>番禺合兴油脂有限公司</v>
          </cell>
          <cell r="C132" t="str">
            <v>914401156187089834</v>
          </cell>
          <cell r="D132" t="str">
            <v>经营贡献奖</v>
          </cell>
        </row>
        <row r="132">
          <cell r="P132" t="str">
            <v>在消防监督管理系统未发现相关行政处罚</v>
          </cell>
        </row>
        <row r="133">
          <cell r="B133" t="str">
            <v>广州致衣服饰有限公司</v>
          </cell>
          <cell r="C133" t="str">
            <v>914401013044991380</v>
          </cell>
          <cell r="D133" t="str">
            <v>经营贡献奖
资金配套</v>
          </cell>
        </row>
        <row r="133">
          <cell r="P133" t="str">
            <v>在消防监督管理系统未发现相关行政处罚</v>
          </cell>
        </row>
        <row r="134">
          <cell r="B134" t="str">
            <v>广州市溢茂电子科技有限公司</v>
          </cell>
          <cell r="C134" t="str">
            <v>91440115340102222T</v>
          </cell>
          <cell r="D134" t="str">
            <v>经营贡献奖</v>
          </cell>
        </row>
        <row r="134">
          <cell r="P134" t="str">
            <v>在消防监督管理系统未发现相关行政处罚</v>
          </cell>
        </row>
        <row r="135">
          <cell r="B135" t="str">
            <v>广州市番路混凝土有限公司</v>
          </cell>
          <cell r="C135" t="str">
            <v>914401155566976327</v>
          </cell>
          <cell r="D135" t="str">
            <v>经营贡献奖</v>
          </cell>
        </row>
        <row r="135">
          <cell r="P135" t="str">
            <v>在消防监督管理系统未发现相关行政处罚</v>
          </cell>
        </row>
        <row r="136">
          <cell r="B136" t="str">
            <v>广州础垠建材有限公司</v>
          </cell>
          <cell r="C136" t="str">
            <v>91440115581877555R</v>
          </cell>
          <cell r="D136" t="str">
            <v>经营贡献奖</v>
          </cell>
        </row>
        <row r="136">
          <cell r="P136" t="str">
            <v>在消防监督管理系统未发现相关行政处罚</v>
          </cell>
        </row>
        <row r="137">
          <cell r="B137" t="str">
            <v>广州喜宝鞋业有限公司</v>
          </cell>
          <cell r="C137" t="str">
            <v>91440101671816449R</v>
          </cell>
          <cell r="D137" t="str">
            <v>经营贡献奖</v>
          </cell>
        </row>
        <row r="137">
          <cell r="P137" t="str">
            <v>在消防监督管理系统未发现相关行政处罚</v>
          </cell>
        </row>
        <row r="138">
          <cell r="B138" t="str">
            <v>广州市金妮宝食用油有限公司</v>
          </cell>
          <cell r="C138" t="str">
            <v>91440115741851670M</v>
          </cell>
          <cell r="D138" t="str">
            <v>经营贡献奖</v>
          </cell>
        </row>
        <row r="138">
          <cell r="P138" t="str">
            <v>在消防监督管理系统未发现相关行政处罚</v>
          </cell>
        </row>
        <row r="139">
          <cell r="B139" t="str">
            <v>广东明和智能设备有限公司</v>
          </cell>
          <cell r="C139" t="str">
            <v>914401010882189869</v>
          </cell>
          <cell r="D139" t="str">
            <v>经营贡献奖</v>
          </cell>
        </row>
        <row r="139">
          <cell r="P139" t="str">
            <v>在消防监督管理系统未发现相关行政处罚</v>
          </cell>
        </row>
        <row r="140">
          <cell r="B140" t="str">
            <v>广州锦鹏鞋业有限公司</v>
          </cell>
          <cell r="C140" t="str">
            <v>91440115563988921T</v>
          </cell>
          <cell r="D140" t="str">
            <v>经营贡献奖</v>
          </cell>
        </row>
        <row r="140">
          <cell r="P140" t="str">
            <v>在消防监督管理系统未发现相关行政处罚</v>
          </cell>
        </row>
        <row r="141">
          <cell r="B141" t="str">
            <v>广州市新视通电子有限公司</v>
          </cell>
          <cell r="C141" t="str">
            <v>914401155876129965</v>
          </cell>
          <cell r="D141" t="str">
            <v>经营贡献奖</v>
          </cell>
        </row>
        <row r="141">
          <cell r="P141" t="str">
            <v>在消防监督管理系统未发现相关行政处罚</v>
          </cell>
        </row>
        <row r="142">
          <cell r="B142" t="str">
            <v>广州协堡建材有限公司</v>
          </cell>
          <cell r="C142" t="str">
            <v>91440115764014795M</v>
          </cell>
          <cell r="D142" t="str">
            <v>经营贡献奖</v>
          </cell>
        </row>
        <row r="142">
          <cell r="P142" t="str">
            <v>在消防监督管理系统未发现相关行政处罚</v>
          </cell>
        </row>
        <row r="143">
          <cell r="B143" t="str">
            <v>广东井和精密机械加工有限公司（曾用名：广州井和精密机械加工有限公司）</v>
          </cell>
          <cell r="C143" t="str">
            <v>914401017676582381</v>
          </cell>
          <cell r="D143" t="str">
            <v>经营贡献奖</v>
          </cell>
        </row>
        <row r="143">
          <cell r="P143" t="str">
            <v>在消防监督管理系统未发现相关行政处罚</v>
          </cell>
        </row>
        <row r="144">
          <cell r="B144" t="str">
            <v>广州润新能源开发有限公司</v>
          </cell>
          <cell r="C144" t="str">
            <v>91440101MA59E70L1J</v>
          </cell>
          <cell r="D144" t="str">
            <v>经营贡献奖</v>
          </cell>
        </row>
        <row r="144">
          <cell r="P144" t="str">
            <v>在消防监督管理系统未发现相关行政处罚</v>
          </cell>
        </row>
        <row r="145">
          <cell r="B145" t="str">
            <v>广州市仨江混凝土有限公司</v>
          </cell>
          <cell r="C145" t="str">
            <v>9144011556599230X6</v>
          </cell>
          <cell r="D145" t="str">
            <v>经营贡献奖</v>
          </cell>
        </row>
        <row r="145">
          <cell r="P145" t="str">
            <v>在消防监督管理系统未发现相关行政处罚</v>
          </cell>
        </row>
        <row r="146">
          <cell r="B146" t="str">
            <v>广州市通晓越大门业有限公司</v>
          </cell>
          <cell r="C146" t="str">
            <v>91440101589505369P</v>
          </cell>
          <cell r="D146" t="str">
            <v>经营贡献奖
资金配套</v>
          </cell>
        </row>
        <row r="146">
          <cell r="P146" t="str">
            <v>在消防监督管理系统未发现相关行政处罚</v>
          </cell>
        </row>
        <row r="147">
          <cell r="B147" t="str">
            <v>广东融泉汇混凝土有限公司</v>
          </cell>
          <cell r="C147" t="str">
            <v>91440101739854178X</v>
          </cell>
          <cell r="D147" t="str">
            <v>经营贡献奖</v>
          </cell>
        </row>
        <row r="147">
          <cell r="P147" t="str">
            <v>在消防监督管理系统未发现相关行政处罚</v>
          </cell>
        </row>
        <row r="148">
          <cell r="B148" t="str">
            <v>广州科语机器人有限公司</v>
          </cell>
          <cell r="C148" t="str">
            <v>91440101MA5AN3Y058</v>
          </cell>
          <cell r="D148" t="str">
            <v>经营贡献奖</v>
          </cell>
        </row>
        <row r="148">
          <cell r="P148" t="str">
            <v>在消防监督管理系统未发现相关行政处罚</v>
          </cell>
        </row>
        <row r="149">
          <cell r="B149" t="str">
            <v>广州环投南沙环保能源有限公司</v>
          </cell>
          <cell r="C149" t="str">
            <v>91440101691519046U</v>
          </cell>
          <cell r="D149" t="str">
            <v>经营贡献奖</v>
          </cell>
        </row>
        <row r="149">
          <cell r="P149" t="str">
            <v>在消防监督管理系统未发现相关行政处罚</v>
          </cell>
        </row>
        <row r="150">
          <cell r="B150" t="str">
            <v>广州金燃智能系统有限公司</v>
          </cell>
          <cell r="C150" t="str">
            <v>91440101MA59FHFF0F</v>
          </cell>
          <cell r="D150" t="str">
            <v>经营贡献奖</v>
          </cell>
        </row>
        <row r="150">
          <cell r="P150" t="str">
            <v>在消防监督管理系统未发现相关行政处罚</v>
          </cell>
        </row>
        <row r="151">
          <cell r="B151" t="str">
            <v>广州太通制冷科技有限公司</v>
          </cell>
          <cell r="C151" t="str">
            <v>91440101MA5ALLHR6N</v>
          </cell>
          <cell r="D151" t="str">
            <v>资金配套</v>
          </cell>
        </row>
        <row r="151">
          <cell r="P151" t="str">
            <v>在消防监督管理系统未发现相关行政处罚</v>
          </cell>
        </row>
        <row r="152">
          <cell r="B152" t="str">
            <v>广州市安旭特电子有限公司</v>
          </cell>
          <cell r="C152" t="str">
            <v>91440115788910359E</v>
          </cell>
          <cell r="D152" t="str">
            <v>资金配套</v>
          </cell>
        </row>
        <row r="152">
          <cell r="P152" t="str">
            <v>在消防监督管理系统未发现相关行政处罚</v>
          </cell>
        </row>
        <row r="153">
          <cell r="B153" t="str">
            <v>广州美能材料科技有限公司</v>
          </cell>
          <cell r="C153" t="str">
            <v>91440101775661349M</v>
          </cell>
          <cell r="D153" t="str">
            <v>资金配套</v>
          </cell>
        </row>
        <row r="153">
          <cell r="P153" t="str">
            <v>在消防监督管理系统未发现相关行政处罚</v>
          </cell>
        </row>
        <row r="154">
          <cell r="B154" t="str">
            <v>广州市勇源运动用品科技有限公司</v>
          </cell>
          <cell r="C154" t="str">
            <v>914401157973799853</v>
          </cell>
          <cell r="D154" t="str">
            <v>资金配套</v>
          </cell>
        </row>
        <row r="154">
          <cell r="P154" t="str">
            <v>在消防监督管理系统未发现相关行政处罚</v>
          </cell>
        </row>
        <row r="155">
          <cell r="B155" t="str">
            <v>广州华润珠江热电有限公司</v>
          </cell>
          <cell r="C155" t="str">
            <v>91440115MA59CEH145</v>
          </cell>
          <cell r="D155" t="str">
            <v>资金配套</v>
          </cell>
        </row>
        <row r="155">
          <cell r="P155" t="str">
            <v>在消防监督管理系统未发现相关行政处罚</v>
          </cell>
        </row>
        <row r="156">
          <cell r="B156" t="str">
            <v>广州市力鼎汽车零部件有限公司（曾用名：广州市力鼎机械设备有限公司）</v>
          </cell>
          <cell r="C156" t="str">
            <v>914401156813073305</v>
          </cell>
          <cell r="D156" t="str">
            <v>资金配套</v>
          </cell>
        </row>
        <row r="156">
          <cell r="P156" t="str">
            <v>在消防监督管理系统未发现相关行政处罚</v>
          </cell>
        </row>
        <row r="157">
          <cell r="B157" t="str">
            <v>广州市鑫声扬音响设备有限公司</v>
          </cell>
          <cell r="C157" t="str">
            <v>914401013044253072</v>
          </cell>
          <cell r="D157" t="str">
            <v>资金配套</v>
          </cell>
        </row>
        <row r="157">
          <cell r="P157" t="str">
            <v>在消防监督管理系统未发现相关行政处罚</v>
          </cell>
        </row>
        <row r="158">
          <cell r="B158" t="str">
            <v>广州市翰域水族用品有限公司</v>
          </cell>
          <cell r="C158" t="str">
            <v>914401016852025874</v>
          </cell>
          <cell r="D158" t="str">
            <v>资金配套</v>
          </cell>
        </row>
        <row r="158">
          <cell r="P158" t="str">
            <v>在消防监督管理系统未发现相关行政处罚</v>
          </cell>
        </row>
        <row r="159">
          <cell r="B159" t="str">
            <v>广州市凯达塑料制品有限公司</v>
          </cell>
          <cell r="C159" t="str">
            <v>91440115773336542D</v>
          </cell>
          <cell r="D159" t="str">
            <v>资金配套</v>
          </cell>
        </row>
        <row r="159">
          <cell r="P159" t="str">
            <v>在消防监督管理系统未发现相关行政处罚</v>
          </cell>
        </row>
        <row r="160">
          <cell r="B160" t="str">
            <v>广州市欧斯龙建材科技有限公司</v>
          </cell>
          <cell r="C160" t="str">
            <v>91440115761949640B</v>
          </cell>
          <cell r="D160" t="str">
            <v>资金配套</v>
          </cell>
        </row>
        <row r="160">
          <cell r="P160" t="str">
            <v>在消防监督管理系统未发现相关行政处罚</v>
          </cell>
        </row>
        <row r="161">
          <cell r="B161" t="str">
            <v>广州市倍托嘉金属制品有限公司</v>
          </cell>
          <cell r="C161" t="str">
            <v>91440101MA59EQ01XG</v>
          </cell>
          <cell r="D161" t="str">
            <v>资金配套</v>
          </cell>
        </row>
        <row r="161">
          <cell r="P161" t="str">
            <v>在消防监督管理系统未发现相关行政处罚</v>
          </cell>
        </row>
        <row r="162">
          <cell r="B162" t="str">
            <v>广州市华烨电瓶车科技有限公司</v>
          </cell>
          <cell r="C162" t="str">
            <v>91440115691546044G</v>
          </cell>
          <cell r="D162" t="str">
            <v>资金配套</v>
          </cell>
        </row>
        <row r="162">
          <cell r="P162" t="str">
            <v>在消防监督管理系统未发现相关行政处罚</v>
          </cell>
        </row>
        <row r="163">
          <cell r="B163" t="str">
            <v>广东泓枫家具制造有限公司</v>
          </cell>
          <cell r="C163" t="str">
            <v>914401153314588922</v>
          </cell>
          <cell r="D163" t="str">
            <v>资金配套</v>
          </cell>
        </row>
        <row r="163">
          <cell r="P163" t="str">
            <v>在消防监督管理系统未发现相关行政处罚</v>
          </cell>
        </row>
        <row r="164">
          <cell r="B164" t="str">
            <v>瑞科（中国）精密紧固件制造有限公司</v>
          </cell>
          <cell r="C164" t="str">
            <v>91440115579963390G</v>
          </cell>
          <cell r="D164" t="str">
            <v>资金配套</v>
          </cell>
        </row>
        <row r="164">
          <cell r="P164" t="str">
            <v>在消防监督管理系统未发现相关行政处罚</v>
          </cell>
        </row>
        <row r="165">
          <cell r="B165" t="str">
            <v>广州市电晕机械有限公司</v>
          </cell>
          <cell r="C165" t="str">
            <v>91440101MA59G2JM8T</v>
          </cell>
          <cell r="D165" t="str">
            <v>资金配套</v>
          </cell>
        </row>
        <row r="165">
          <cell r="P165" t="str">
            <v>在消防监督管理系统未发现相关行政处罚</v>
          </cell>
        </row>
        <row r="166">
          <cell r="B166" t="str">
            <v>广州乐建脚手架有限公司</v>
          </cell>
          <cell r="C166" t="str">
            <v>914401150721475383</v>
          </cell>
          <cell r="D166" t="str">
            <v>资金配套</v>
          </cell>
        </row>
        <row r="166">
          <cell r="P166" t="str">
            <v>在消防监督管理系统未发现相关行政处罚</v>
          </cell>
        </row>
        <row r="167">
          <cell r="B167" t="str">
            <v>广州银大粉末涂料有限公司</v>
          </cell>
          <cell r="C167" t="str">
            <v>91440101562267081M</v>
          </cell>
          <cell r="D167" t="str">
            <v>资金配套</v>
          </cell>
        </row>
        <row r="167">
          <cell r="P167" t="str">
            <v>在消防监督管理系统未发现相关行政处罚</v>
          </cell>
        </row>
        <row r="168">
          <cell r="B168" t="str">
            <v>广州利福钻石首饰有限公司</v>
          </cell>
          <cell r="C168" t="str">
            <v>914401017860579219</v>
          </cell>
          <cell r="D168" t="str">
            <v>资金配套</v>
          </cell>
        </row>
        <row r="168">
          <cell r="P168" t="str">
            <v>在消防监督管理系统未发现相关行政处罚</v>
          </cell>
        </row>
        <row r="169">
          <cell r="B169" t="str">
            <v>广州市奥雅雷诺贝尔铝业有限公司</v>
          </cell>
          <cell r="C169" t="str">
            <v>91440115797386640G</v>
          </cell>
          <cell r="D169" t="str">
            <v>资金配套</v>
          </cell>
        </row>
        <row r="169">
          <cell r="P169" t="str">
            <v>在消防监督管理系统未发现相关行政处罚</v>
          </cell>
        </row>
        <row r="170">
          <cell r="B170" t="str">
            <v>广州市创裕制衣有限公司</v>
          </cell>
          <cell r="C170" t="str">
            <v>914401017459968504</v>
          </cell>
          <cell r="D170" t="str">
            <v>资金配套</v>
          </cell>
        </row>
        <row r="170">
          <cell r="P170" t="str">
            <v>在消防监督管理系统未发现相关行政处罚</v>
          </cell>
        </row>
        <row r="171">
          <cell r="B171" t="str">
            <v>广州市汇志制衣有限公司</v>
          </cell>
          <cell r="C171" t="str">
            <v>9144011555442020XN</v>
          </cell>
          <cell r="D171" t="str">
            <v>资金配套</v>
          </cell>
        </row>
        <row r="171">
          <cell r="P171" t="str">
            <v>在消防监督管理系统未发现相关行政处罚</v>
          </cell>
        </row>
        <row r="172">
          <cell r="B172" t="str">
            <v>广州辉豪纺织品有限公司</v>
          </cell>
          <cell r="C172" t="str">
            <v>91440115560209195M</v>
          </cell>
          <cell r="D172" t="str">
            <v>资金配套</v>
          </cell>
        </row>
        <row r="172">
          <cell r="P172" t="str">
            <v>在消防监督管理系统未发现相关行政处罚</v>
          </cell>
        </row>
        <row r="173">
          <cell r="B173" t="str">
            <v>广州顺裕塑料制品有限公司</v>
          </cell>
          <cell r="C173" t="str">
            <v>91440101593711499D</v>
          </cell>
          <cell r="D173" t="str">
            <v>资金配套</v>
          </cell>
        </row>
        <row r="173">
          <cell r="P173" t="str">
            <v>在消防监督管理系统未发现相关行政处罚</v>
          </cell>
        </row>
        <row r="174">
          <cell r="B174" t="str">
            <v>广州全泰电气有限公司</v>
          </cell>
          <cell r="C174" t="str">
            <v>914401015602175822</v>
          </cell>
          <cell r="D174" t="str">
            <v>资金配套</v>
          </cell>
        </row>
        <row r="174">
          <cell r="P174" t="str">
            <v>在消防监督管理系统未发现相关行政处罚</v>
          </cell>
        </row>
        <row r="175">
          <cell r="B175" t="str">
            <v>广州云创五金制品有限公司</v>
          </cell>
          <cell r="C175" t="str">
            <v>9144011532109452X3</v>
          </cell>
          <cell r="D175" t="str">
            <v>资金配套</v>
          </cell>
        </row>
        <row r="175">
          <cell r="P175" t="str">
            <v>在消防监督管理系统未发现相关行政处罚</v>
          </cell>
        </row>
        <row r="176">
          <cell r="B176" t="str">
            <v>广州立之力机械设备有限公司</v>
          </cell>
          <cell r="C176" t="str">
            <v>91440115769503053G</v>
          </cell>
          <cell r="D176" t="str">
            <v>资金配套</v>
          </cell>
        </row>
        <row r="176">
          <cell r="P176" t="str">
            <v>在消防监督管理系统未发现相关行政处罚</v>
          </cell>
        </row>
        <row r="177">
          <cell r="B177" t="str">
            <v>广州市春雨化工科技有限公司</v>
          </cell>
          <cell r="C177" t="str">
            <v>91440101677780715Q</v>
          </cell>
          <cell r="D177" t="str">
            <v>资金配套</v>
          </cell>
        </row>
        <row r="177">
          <cell r="P177" t="str">
            <v>在消防监督管理系统未发现相关行政处罚</v>
          </cell>
        </row>
        <row r="178">
          <cell r="B178" t="str">
            <v>广州镁力金属制品有限公司</v>
          </cell>
          <cell r="C178" t="str">
            <v>914401015799958780</v>
          </cell>
          <cell r="D178" t="str">
            <v>资金配套</v>
          </cell>
        </row>
        <row r="178">
          <cell r="P178" t="str">
            <v>在消防监督管理系统未发现相关行政处罚</v>
          </cell>
        </row>
        <row r="179">
          <cell r="B179" t="str">
            <v>广东正当年生物科技有限公司</v>
          </cell>
          <cell r="C179" t="str">
            <v>91440101088111054P</v>
          </cell>
          <cell r="D179" t="str">
            <v>资金配套</v>
          </cell>
        </row>
        <row r="179">
          <cell r="P179" t="str">
            <v>在消防监督管理系统未发现相关行政处罚</v>
          </cell>
        </row>
        <row r="180">
          <cell r="B180" t="str">
            <v>广州日辉实业发展有限公司</v>
          </cell>
          <cell r="C180" t="str">
            <v>91440101MA5ALPGN8R</v>
          </cell>
          <cell r="D180" t="str">
            <v>资金配套</v>
          </cell>
        </row>
        <row r="180">
          <cell r="P180" t="str">
            <v>在消防监督管理系统未发现相关行政处罚</v>
          </cell>
        </row>
        <row r="181">
          <cell r="B181" t="str">
            <v>广州市梅隆金属制品有限公司</v>
          </cell>
          <cell r="C181" t="str">
            <v>914401017594250129</v>
          </cell>
          <cell r="D181" t="str">
            <v>资金配套</v>
          </cell>
        </row>
        <row r="181">
          <cell r="P181" t="str">
            <v>在消防监督管理系统未发现相关行政处罚</v>
          </cell>
        </row>
        <row r="182">
          <cell r="B182" t="str">
            <v>广州市步坤实业有限公司（曾用名：广州市步坤鞋业有限公司）</v>
          </cell>
          <cell r="C182" t="str">
            <v>91440115569770122Y</v>
          </cell>
          <cell r="D182" t="str">
            <v>资金配套</v>
          </cell>
        </row>
        <row r="182">
          <cell r="P182" t="str">
            <v>在消防监督管理系统未发现相关行政处罚</v>
          </cell>
        </row>
        <row r="183">
          <cell r="B183" t="str">
            <v>广州颢成电气机械有限公司</v>
          </cell>
          <cell r="C183" t="str">
            <v>9144011557216043X4</v>
          </cell>
          <cell r="D183" t="str">
            <v>资金配套</v>
          </cell>
        </row>
        <row r="183">
          <cell r="P183" t="str">
            <v>在消防监督管理系统未发现相关行政处罚</v>
          </cell>
        </row>
        <row r="184">
          <cell r="B184" t="str">
            <v>广州广重重机有限公司</v>
          </cell>
          <cell r="C184" t="str">
            <v>91440101MA59CPPB7J</v>
          </cell>
          <cell r="D184" t="str">
            <v>资金配套</v>
          </cell>
        </row>
        <row r="184">
          <cell r="P184" t="str">
            <v>在消防监督管理系统未发现相关行政处罚</v>
          </cell>
        </row>
        <row r="185">
          <cell r="B185" t="str">
            <v>广州亿盛电气科技有限公司</v>
          </cell>
          <cell r="C185" t="str">
            <v>914401157711874916</v>
          </cell>
          <cell r="D185" t="str">
            <v>资金配套</v>
          </cell>
        </row>
        <row r="185">
          <cell r="P185" t="str">
            <v>在消防监督管理系统未发现相关行政处罚</v>
          </cell>
        </row>
        <row r="186">
          <cell r="B186" t="str">
            <v>广州市海皇科技有限公司</v>
          </cell>
          <cell r="C186" t="str">
            <v>91440101MA59ENA909</v>
          </cell>
          <cell r="D186" t="str">
            <v>资金配套</v>
          </cell>
        </row>
        <row r="186">
          <cell r="P186" t="str">
            <v>在消防监督管理系统未发现相关行政处罚</v>
          </cell>
        </row>
        <row r="187">
          <cell r="B187" t="str">
            <v>广州岭南电缆股份有限公司</v>
          </cell>
          <cell r="C187" t="str">
            <v>91440101618705985B</v>
          </cell>
          <cell r="D187" t="str">
            <v>技改后奖补</v>
          </cell>
        </row>
        <row r="187">
          <cell r="L187" t="str">
            <v>配电网智能电缆技术改造项目（一期）</v>
          </cell>
        </row>
        <row r="187">
          <cell r="P187" t="str">
            <v>在消防监督管理系统未发现相关行政处罚</v>
          </cell>
        </row>
        <row r="188">
          <cell r="B188" t="str">
            <v>广东芬尼克兹节能设备有限公司</v>
          </cell>
          <cell r="C188" t="str">
            <v>914401157371936603</v>
          </cell>
          <cell r="D188" t="str">
            <v>技改后奖补</v>
          </cell>
        </row>
        <row r="188">
          <cell r="L188" t="str">
            <v>生产车间及产线扩建升级技术改造项目</v>
          </cell>
        </row>
        <row r="188">
          <cell r="P188" t="str">
            <v>在消防监督管理系统查询到行政处罚</v>
          </cell>
          <cell r="Q188" t="str">
            <v> 穗应急南(消)行罚决字〔2019〕0011号</v>
          </cell>
          <cell r="R188" t="str">
            <v>2019月4月29日</v>
          </cell>
          <cell r="S188" t="str">
            <v>20000元</v>
          </cell>
        </row>
        <row r="189">
          <cell r="B189" t="str">
            <v>广州JFE钢板有限公司</v>
          </cell>
          <cell r="C189" t="str">
            <v>914401017555881648</v>
          </cell>
        </row>
        <row r="189">
          <cell r="P189" t="str">
            <v>在消防监督管理系统未发现相关行政处罚</v>
          </cell>
        </row>
        <row r="190">
          <cell r="B190" t="str">
            <v>广州丰中铝合金有限公司</v>
          </cell>
          <cell r="C190" t="str">
            <v>9144010177116998XX</v>
          </cell>
        </row>
        <row r="190">
          <cell r="P190" t="str">
            <v>在消防监督管理系统未发现相关行政处罚</v>
          </cell>
        </row>
        <row r="191">
          <cell r="B191" t="str">
            <v>广州捷士多铝合金有限公司</v>
          </cell>
          <cell r="C191" t="str">
            <v>91440115764038498A</v>
          </cell>
        </row>
        <row r="191">
          <cell r="P191" t="str">
            <v>在消防监督管理系统未发现相关行政处罚</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截止1104 11点"/>
      <sheetName val="政数局交接汇总"/>
      <sheetName val="汇总分析表"/>
      <sheetName val="网上申报汇总"/>
      <sheetName val="第一批征求意见单位"/>
      <sheetName val="汇总表，按企业分"/>
    </sheetNames>
    <sheetDataSet>
      <sheetData sheetId="0" refreshError="1"/>
      <sheetData sheetId="1" refreshError="1"/>
      <sheetData sheetId="2" refreshError="1"/>
      <sheetData sheetId="3" refreshError="1"/>
      <sheetData sheetId="4" refreshError="1"/>
      <sheetData sheetId="5">
        <row r="1">
          <cell r="C1" t="str">
            <v>统一信用代码</v>
          </cell>
          <cell r="D1" t="str">
            <v>申报奖励数目</v>
          </cell>
          <cell r="E1" t="str">
            <v>具体奖励</v>
          </cell>
        </row>
        <row r="2">
          <cell r="C2" t="str">
            <v>91440115724837658N</v>
          </cell>
          <cell r="D2">
            <v>2</v>
          </cell>
          <cell r="E2" t="str">
            <v>先进制造业企业固定资产投资补助、先进制造业企业技改后奖补</v>
          </cell>
        </row>
        <row r="3">
          <cell r="C3" t="str">
            <v>91440101767657219T</v>
          </cell>
          <cell r="D3">
            <v>3</v>
          </cell>
          <cell r="E3" t="str">
            <v>非总部型先进制造业企业经营贡献奖、先进制造业企业固定资产投资补助、先进制造业企业技改后奖补</v>
          </cell>
        </row>
        <row r="4">
          <cell r="C4" t="str">
            <v>91440115618700084A</v>
          </cell>
          <cell r="D4">
            <v>4</v>
          </cell>
          <cell r="E4" t="str">
            <v>非总部型先进制造业企业经营贡献奖、非总部型制造业企业高管人才奖、先进制造业企业固定资产投资补助、先进制造业企业技改后奖补</v>
          </cell>
        </row>
        <row r="5">
          <cell r="C5" t="str">
            <v>91440115708216261R</v>
          </cell>
          <cell r="D5">
            <v>2</v>
          </cell>
          <cell r="E5" t="str">
            <v>先进制造业企业技改后奖补、先进制造业企业资金配套</v>
          </cell>
        </row>
        <row r="6">
          <cell r="C6" t="str">
            <v>91440115766109894K</v>
          </cell>
          <cell r="D6">
            <v>1</v>
          </cell>
          <cell r="E6" t="str">
            <v>先进制造业企业技改后奖补</v>
          </cell>
        </row>
        <row r="7">
          <cell r="C7" t="str">
            <v>91440101761942502U</v>
          </cell>
          <cell r="D7">
            <v>3</v>
          </cell>
          <cell r="E7" t="str">
            <v>先进制造业企业技改后奖补、先进制造业企业资金配套</v>
          </cell>
        </row>
        <row r="8">
          <cell r="C8" t="str">
            <v>91440101753473857D</v>
          </cell>
          <cell r="D8">
            <v>1</v>
          </cell>
          <cell r="E8" t="str">
            <v>先进制造业企业资金配套</v>
          </cell>
        </row>
        <row r="9">
          <cell r="C9" t="str">
            <v>91440115783761788Y</v>
          </cell>
          <cell r="D9">
            <v>1</v>
          </cell>
          <cell r="E9" t="str">
            <v>先进制造业企业技改后奖补</v>
          </cell>
        </row>
        <row r="10">
          <cell r="C10" t="str">
            <v>9144011561870152X5</v>
          </cell>
          <cell r="D10">
            <v>4</v>
          </cell>
          <cell r="E10" t="str">
            <v>非总部型先进制造业企业经营贡献奖、先进制造业企业固定资产投资补助、先进制造业企业技改后奖补、先进制造业企业资金配套</v>
          </cell>
        </row>
        <row r="11">
          <cell r="C11" t="str">
            <v>91440115766116453P</v>
          </cell>
          <cell r="D11">
            <v>2</v>
          </cell>
          <cell r="E11" t="str">
            <v>先进制造业企业技改后奖补、先进制造业企业资金配套</v>
          </cell>
        </row>
        <row r="12">
          <cell r="C12" t="str">
            <v>91440101771190244T</v>
          </cell>
          <cell r="D12">
            <v>2</v>
          </cell>
          <cell r="E12" t="str">
            <v>先进制造业企业固定资产投资补助、先进制造业企业技改后奖补</v>
          </cell>
        </row>
        <row r="13">
          <cell r="C13" t="str">
            <v>914401017889253316</v>
          </cell>
          <cell r="D13">
            <v>1</v>
          </cell>
          <cell r="E13" t="str">
            <v>先进制造业企业资金配套</v>
          </cell>
        </row>
        <row r="14">
          <cell r="C14" t="str">
            <v>9144011530466667X3</v>
          </cell>
          <cell r="D14">
            <v>1</v>
          </cell>
          <cell r="E14" t="str">
            <v>先进制造业企业资金配套</v>
          </cell>
        </row>
        <row r="15">
          <cell r="C15" t="str">
            <v>91440101MA59C8YX8K</v>
          </cell>
          <cell r="D15">
            <v>1</v>
          </cell>
          <cell r="E15" t="str">
            <v>先进制造业企业资金配套</v>
          </cell>
        </row>
        <row r="16">
          <cell r="C16" t="str">
            <v>91440115MA59DLBU8D</v>
          </cell>
          <cell r="D16">
            <v>1</v>
          </cell>
          <cell r="E16" t="str">
            <v>先进制造业企业资金配套</v>
          </cell>
        </row>
        <row r="17">
          <cell r="C17" t="str">
            <v>91440101327535736R</v>
          </cell>
          <cell r="D17">
            <v>1</v>
          </cell>
          <cell r="E17" t="str">
            <v>先进制造业企业资金配套</v>
          </cell>
        </row>
        <row r="18">
          <cell r="C18" t="str">
            <v>91440000617414043W</v>
          </cell>
          <cell r="D18">
            <v>1</v>
          </cell>
          <cell r="E18" t="str">
            <v>非总部型先进制造业企业经营贡献奖</v>
          </cell>
        </row>
        <row r="19">
          <cell r="C19" t="str">
            <v>91440101725031162M</v>
          </cell>
          <cell r="D19">
            <v>1</v>
          </cell>
          <cell r="E19" t="str">
            <v>先进制造业企业资金配套</v>
          </cell>
        </row>
        <row r="20">
          <cell r="C20" t="str">
            <v>91440900727854947H</v>
          </cell>
          <cell r="D20">
            <v>1</v>
          </cell>
          <cell r="E20" t="str">
            <v>非总部型先进制造业企业经营贡献奖</v>
          </cell>
        </row>
        <row r="21">
          <cell r="C21" t="str">
            <v>91440101088111054P</v>
          </cell>
          <cell r="D21">
            <v>1</v>
          </cell>
          <cell r="E21" t="str">
            <v>先进制造业企业资金配套</v>
          </cell>
        </row>
        <row r="22">
          <cell r="C22" t="str">
            <v>91440101717852200L</v>
          </cell>
          <cell r="D22">
            <v>3</v>
          </cell>
          <cell r="E22" t="str">
            <v>先进制造业企业产业联动发展奖、先进制造业企业固定资产投资补助、先进制造业企业技改后奖补</v>
          </cell>
        </row>
        <row r="23">
          <cell r="C23" t="str">
            <v>91440115767698563X</v>
          </cell>
          <cell r="D23">
            <v>3</v>
          </cell>
          <cell r="E23" t="str">
            <v>先进制造业企业产业联动发展奖、先进制造业企业固定资产投资补助、先进制造业企业技改后奖补</v>
          </cell>
        </row>
        <row r="24">
          <cell r="C24" t="str">
            <v>91440115061146011F</v>
          </cell>
          <cell r="D24">
            <v>1</v>
          </cell>
          <cell r="E24" t="str">
            <v>非总部型先进制造业企业经营贡献奖</v>
          </cell>
        </row>
        <row r="25">
          <cell r="C25" t="str">
            <v>91440101MA59FPN003</v>
          </cell>
          <cell r="D25">
            <v>1</v>
          </cell>
          <cell r="E25" t="str">
            <v>先进制造业企业资金配套</v>
          </cell>
        </row>
        <row r="26">
          <cell r="C26" t="str">
            <v>914401153401177904</v>
          </cell>
          <cell r="D26">
            <v>1</v>
          </cell>
          <cell r="E26" t="str">
            <v>应急保障奖（技术改造项目资金配套奖励）</v>
          </cell>
        </row>
        <row r="27">
          <cell r="C27" t="str">
            <v>914401157994142114</v>
          </cell>
          <cell r="D27">
            <v>2</v>
          </cell>
          <cell r="E27" t="str">
            <v>非总部型先进制造业企业经营贡献奖、非总部型制造业企业高管人才奖</v>
          </cell>
        </row>
        <row r="28">
          <cell r="C28" t="str">
            <v>91440101190444998U</v>
          </cell>
          <cell r="D28">
            <v>3</v>
          </cell>
          <cell r="E28" t="str">
            <v>非总部型先进制造业企业经营贡献奖、非总部型制造业企业高管人才奖、先进制造业企业产业联动发展奖</v>
          </cell>
        </row>
        <row r="29">
          <cell r="C29" t="str">
            <v>914401156986882649</v>
          </cell>
          <cell r="D29">
            <v>1</v>
          </cell>
          <cell r="E29" t="str">
            <v>先进制造业企业资金配套</v>
          </cell>
        </row>
        <row r="30">
          <cell r="C30" t="str">
            <v>914401017934816247</v>
          </cell>
          <cell r="D30">
            <v>1</v>
          </cell>
          <cell r="E30" t="str">
            <v>先进制造业企业技改后奖补</v>
          </cell>
        </row>
        <row r="31">
          <cell r="C31" t="str">
            <v>91440101689323378W</v>
          </cell>
          <cell r="D31">
            <v>1</v>
          </cell>
          <cell r="E31" t="str">
            <v>非总部型先进制造业企业经营贡献奖</v>
          </cell>
        </row>
        <row r="32">
          <cell r="C32" t="str">
            <v>91440101764027350F</v>
          </cell>
          <cell r="D32">
            <v>3</v>
          </cell>
          <cell r="E32" t="str">
            <v>先进制造业企业产业联动发展奖、先进制造业企业技改后奖补、先进制造业企业资金配套</v>
          </cell>
        </row>
        <row r="33">
          <cell r="C33" t="str">
            <v>91440101MA59LPRH85</v>
          </cell>
          <cell r="D33">
            <v>1</v>
          </cell>
          <cell r="E33" t="str">
            <v>先进制造业企业资金配套</v>
          </cell>
        </row>
        <row r="34">
          <cell r="C34" t="str">
            <v>91440113574028811R</v>
          </cell>
          <cell r="D34">
            <v>1</v>
          </cell>
          <cell r="E34" t="str">
            <v>先进制造业企业资金配套</v>
          </cell>
        </row>
        <row r="35">
          <cell r="C35" t="str">
            <v>91440115661832314B</v>
          </cell>
          <cell r="D35">
            <v>2</v>
          </cell>
          <cell r="E35" t="str">
            <v>先进制造业企业技改后奖补、先进制造业企业资金配套</v>
          </cell>
        </row>
        <row r="36">
          <cell r="C36" t="str">
            <v>91440101618702629T</v>
          </cell>
          <cell r="D36">
            <v>2</v>
          </cell>
          <cell r="E36" t="str">
            <v>先进制造业企业技改后奖补、先进制造业企业资金配套</v>
          </cell>
        </row>
        <row r="37">
          <cell r="C37" t="str">
            <v>91440115327529280E</v>
          </cell>
          <cell r="D37">
            <v>1</v>
          </cell>
          <cell r="E37" t="str">
            <v>非总部型先进制造业企业经营贡献奖</v>
          </cell>
        </row>
        <row r="38">
          <cell r="C38" t="str">
            <v>91440115795539017Q</v>
          </cell>
          <cell r="D38">
            <v>2</v>
          </cell>
          <cell r="E38" t="str">
            <v>非总部型先进制造业企业经营贡献奖、先进制造业企业产业联动发展奖</v>
          </cell>
        </row>
        <row r="39">
          <cell r="C39" t="str">
            <v>9144011555665902X7</v>
          </cell>
          <cell r="D39">
            <v>2</v>
          </cell>
          <cell r="E39" t="str">
            <v>先进制造业企业技改后奖补、先进制造业企业资金配套</v>
          </cell>
        </row>
        <row r="40">
          <cell r="C40" t="str">
            <v>91440400730468203G</v>
          </cell>
          <cell r="D40">
            <v>1</v>
          </cell>
          <cell r="E40" t="str">
            <v>非总部型先进制造业企业经营贡献奖</v>
          </cell>
        </row>
        <row r="41">
          <cell r="C41" t="str">
            <v>91440115679718237X</v>
          </cell>
          <cell r="D41">
            <v>2</v>
          </cell>
          <cell r="E41" t="str">
            <v>先进制造业企业固定资产投资补助、先进制造业企业技改后奖补</v>
          </cell>
        </row>
        <row r="42">
          <cell r="C42" t="str">
            <v>914401157268203903</v>
          </cell>
          <cell r="D42">
            <v>1</v>
          </cell>
          <cell r="E42" t="str">
            <v>先进制造业企业资金配套</v>
          </cell>
        </row>
        <row r="43">
          <cell r="C43" t="str">
            <v>91440115618788688G</v>
          </cell>
          <cell r="D43">
            <v>1</v>
          </cell>
          <cell r="E43" t="str">
            <v>先进制造业企业固定资产投资补助</v>
          </cell>
        </row>
        <row r="44">
          <cell r="C44" t="str">
            <v>91440101MA5AN3Y058</v>
          </cell>
          <cell r="D44">
            <v>2</v>
          </cell>
          <cell r="E44" t="str">
            <v>非总部型先进制造业企业经营贡献奖、非总部型制造业企业高管人才奖</v>
          </cell>
        </row>
        <row r="45">
          <cell r="C45" t="str">
            <v>91440101757766630Q</v>
          </cell>
          <cell r="D45">
            <v>2</v>
          </cell>
          <cell r="E45" t="str">
            <v>非总部型先进制造业企业经营贡献奖、先进制造业企业资金配套</v>
          </cell>
        </row>
        <row r="46">
          <cell r="C46" t="str">
            <v>91440101696938450J</v>
          </cell>
          <cell r="D46">
            <v>1</v>
          </cell>
          <cell r="E46" t="str">
            <v>非总部型先进制造业企业经营贡献奖</v>
          </cell>
        </row>
        <row r="47">
          <cell r="C47" t="str">
            <v>91440101576010885U</v>
          </cell>
          <cell r="D47">
            <v>1</v>
          </cell>
          <cell r="E47" t="str">
            <v>先进制造业企业资金配套</v>
          </cell>
        </row>
        <row r="48">
          <cell r="C48" t="str">
            <v>91440115747576948D</v>
          </cell>
          <cell r="D48">
            <v>2</v>
          </cell>
          <cell r="E48" t="str">
            <v>先进制造业企业资金配套</v>
          </cell>
        </row>
        <row r="49">
          <cell r="C49" t="str">
            <v>914401017594250129</v>
          </cell>
          <cell r="D49">
            <v>1</v>
          </cell>
          <cell r="E49" t="str">
            <v>先进制造业企业资金配套</v>
          </cell>
        </row>
        <row r="50">
          <cell r="C50" t="str">
            <v>91440101556658991A</v>
          </cell>
          <cell r="D50">
            <v>5</v>
          </cell>
          <cell r="E50" t="str">
            <v>非总部型先进制造业企业经营贡献奖、非总部型制造业企业高管人才奖、先进制造业企业产业联动发展奖、先进制造业企业技改后奖补、先进制造业企业资金配套</v>
          </cell>
        </row>
        <row r="51">
          <cell r="C51" t="str">
            <v>91440101618789859R</v>
          </cell>
          <cell r="D51">
            <v>1</v>
          </cell>
          <cell r="E51" t="str">
            <v>先进制造业企业资金配套</v>
          </cell>
        </row>
        <row r="52">
          <cell r="C52" t="str">
            <v>9144010155444421XT</v>
          </cell>
          <cell r="D52">
            <v>2</v>
          </cell>
          <cell r="E52" t="str">
            <v>先进制造业企业固定资产投资补助、先进制造业企业技改后奖补</v>
          </cell>
        </row>
        <row r="53">
          <cell r="C53" t="str">
            <v>914401156852224499</v>
          </cell>
          <cell r="D53">
            <v>1</v>
          </cell>
          <cell r="E53" t="str">
            <v>先进制造业企业资金配套</v>
          </cell>
        </row>
        <row r="54">
          <cell r="C54" t="str">
            <v>914401157435946044</v>
          </cell>
          <cell r="D54">
            <v>2</v>
          </cell>
          <cell r="E54" t="str">
            <v>先进制造业企业产业联动发展奖、先进制造业企业资金配套</v>
          </cell>
        </row>
        <row r="55">
          <cell r="C55" t="str">
            <v>91440115068154735A</v>
          </cell>
          <cell r="D55">
            <v>1</v>
          </cell>
          <cell r="E55" t="str">
            <v>非总部型先进制造业企业经营贡献奖</v>
          </cell>
        </row>
        <row r="56">
          <cell r="C56" t="str">
            <v>914401017082205432</v>
          </cell>
          <cell r="D56">
            <v>1</v>
          </cell>
          <cell r="E56" t="str">
            <v>非总部型先进制造业企业经营贡献奖</v>
          </cell>
        </row>
        <row r="57">
          <cell r="C57" t="str">
            <v>91440115718185809W</v>
          </cell>
          <cell r="D57">
            <v>1</v>
          </cell>
          <cell r="E57" t="str">
            <v>应急保障奖（技术改造项目资金配套奖励）</v>
          </cell>
        </row>
        <row r="58">
          <cell r="C58" t="str">
            <v>91440101MA59EQ01XG</v>
          </cell>
          <cell r="D58">
            <v>1</v>
          </cell>
          <cell r="E58" t="str">
            <v>先进制造业企业资金配套</v>
          </cell>
        </row>
        <row r="59">
          <cell r="C59" t="str">
            <v>91440115569770122Y</v>
          </cell>
          <cell r="D59">
            <v>1</v>
          </cell>
          <cell r="E59" t="str">
            <v>先进制造业企业资金配套</v>
          </cell>
        </row>
        <row r="60">
          <cell r="C60" t="str">
            <v>91440101671822590K</v>
          </cell>
          <cell r="D60">
            <v>1</v>
          </cell>
          <cell r="E60" t="str">
            <v>先进制造业企业资金配套</v>
          </cell>
        </row>
        <row r="61">
          <cell r="C61" t="str">
            <v>9144010108594443XQ</v>
          </cell>
          <cell r="D61">
            <v>1</v>
          </cell>
          <cell r="E61" t="str">
            <v>先进制造业企业资金配套</v>
          </cell>
        </row>
        <row r="62">
          <cell r="C62" t="str">
            <v>91440101552390174Q</v>
          </cell>
          <cell r="D62">
            <v>1</v>
          </cell>
          <cell r="E62" t="str">
            <v>先进制造业企业资金配套</v>
          </cell>
        </row>
        <row r="63">
          <cell r="C63" t="str">
            <v>91440115728222095W</v>
          </cell>
          <cell r="D63">
            <v>1</v>
          </cell>
          <cell r="E63" t="str">
            <v>先进制造业企业资金配套</v>
          </cell>
        </row>
        <row r="64">
          <cell r="C64" t="str">
            <v>91440101618704579Q</v>
          </cell>
          <cell r="D64">
            <v>1</v>
          </cell>
          <cell r="E64" t="str">
            <v>先进制造业企业资金配套</v>
          </cell>
        </row>
        <row r="65">
          <cell r="C65" t="str">
            <v>914401017315844339</v>
          </cell>
          <cell r="D65">
            <v>1</v>
          </cell>
          <cell r="E65" t="str">
            <v>非总部型先进制造业企业经营贡献奖</v>
          </cell>
        </row>
        <row r="66">
          <cell r="C66" t="str">
            <v>91440115556696293J</v>
          </cell>
          <cell r="D66">
            <v>1</v>
          </cell>
          <cell r="E66" t="str">
            <v>非总部型先进制造业企业经营贡献奖</v>
          </cell>
        </row>
        <row r="67">
          <cell r="C67" t="str">
            <v>91440101068187764X</v>
          </cell>
          <cell r="D67">
            <v>1</v>
          </cell>
          <cell r="E67" t="str">
            <v>非总部型先进制造业企业经营贡献奖</v>
          </cell>
        </row>
        <row r="68">
          <cell r="C68" t="str">
            <v>914401016969342308</v>
          </cell>
          <cell r="D68">
            <v>1</v>
          </cell>
          <cell r="E68" t="str">
            <v>非总部型先进制造业企业经营贡献奖</v>
          </cell>
        </row>
        <row r="69">
          <cell r="C69" t="str">
            <v>91440101MA59LQXXXG</v>
          </cell>
          <cell r="D69">
            <v>1</v>
          </cell>
          <cell r="E69" t="str">
            <v>先进制造业企业产业联动发展奖</v>
          </cell>
        </row>
        <row r="70">
          <cell r="C70" t="str">
            <v>914401133044391782</v>
          </cell>
          <cell r="D70">
            <v>1</v>
          </cell>
          <cell r="E70" t="str">
            <v>先进制造业企业资金配套</v>
          </cell>
        </row>
        <row r="71">
          <cell r="C71" t="str">
            <v>914401155622965013</v>
          </cell>
          <cell r="D71">
            <v>1</v>
          </cell>
          <cell r="E71" t="str">
            <v>先进制造业企业资金配套</v>
          </cell>
        </row>
        <row r="72">
          <cell r="C72" t="str">
            <v>91440115661815362G</v>
          </cell>
          <cell r="D72">
            <v>1</v>
          </cell>
          <cell r="E72" t="str">
            <v>先进制造业企业资金配套</v>
          </cell>
        </row>
        <row r="73">
          <cell r="C73" t="str">
            <v>9144011577838704XH</v>
          </cell>
          <cell r="D73">
            <v>1</v>
          </cell>
          <cell r="E73" t="str">
            <v>先进制造业企业资金配套</v>
          </cell>
        </row>
        <row r="74">
          <cell r="C74" t="str">
            <v>91440115734936916T</v>
          </cell>
          <cell r="D74">
            <v>1</v>
          </cell>
          <cell r="E74" t="str">
            <v>非总部型先进制造业企业经营贡献奖</v>
          </cell>
        </row>
        <row r="75">
          <cell r="C75" t="str">
            <v>914401137329402254</v>
          </cell>
          <cell r="D75">
            <v>1</v>
          </cell>
          <cell r="E75" t="str">
            <v>先进制造业企业资金配套</v>
          </cell>
        </row>
        <row r="76">
          <cell r="C76" t="str">
            <v>914401133474043036</v>
          </cell>
          <cell r="D76">
            <v>1</v>
          </cell>
          <cell r="E76" t="str">
            <v>先进制造业企业资金配套</v>
          </cell>
        </row>
        <row r="77">
          <cell r="C77" t="str">
            <v>914401156813073305</v>
          </cell>
          <cell r="D77">
            <v>1</v>
          </cell>
          <cell r="E77" t="str">
            <v>先进制造业企业资金配套</v>
          </cell>
        </row>
        <row r="78">
          <cell r="C78" t="str">
            <v>91440101MA59F99408</v>
          </cell>
          <cell r="D78">
            <v>2</v>
          </cell>
          <cell r="E78" t="str">
            <v>非总部型先进制造业企业经营贡献奖、先进制造业企业资金配套</v>
          </cell>
        </row>
        <row r="79">
          <cell r="C79" t="str">
            <v>91440113068676496G</v>
          </cell>
          <cell r="D79">
            <v>1</v>
          </cell>
          <cell r="E79" t="str">
            <v>先进制造业企业资金配套</v>
          </cell>
        </row>
        <row r="80">
          <cell r="C80" t="str">
            <v>91440115766139831B</v>
          </cell>
          <cell r="D80">
            <v>3</v>
          </cell>
          <cell r="E80" t="str">
            <v>非总部型先进制造业企业经营贡献奖、先进制造业企业技改后奖补、先进制造业企业资金配套</v>
          </cell>
        </row>
        <row r="81">
          <cell r="C81" t="str">
            <v>91440115742955316N</v>
          </cell>
          <cell r="D81">
            <v>1</v>
          </cell>
          <cell r="E81" t="str">
            <v>先进制造业企业资金配套</v>
          </cell>
        </row>
        <row r="82">
          <cell r="C82" t="str">
            <v>91440101591547760G</v>
          </cell>
          <cell r="D82">
            <v>1</v>
          </cell>
          <cell r="E82" t="str">
            <v>先进制造业企业资金配套</v>
          </cell>
        </row>
        <row r="83">
          <cell r="C83" t="str">
            <v>91440115738552979B</v>
          </cell>
          <cell r="D83">
            <v>1</v>
          </cell>
          <cell r="E83" t="str">
            <v>先进制造业企业资金配套</v>
          </cell>
        </row>
        <row r="84">
          <cell r="C84" t="str">
            <v>91440101661806669D</v>
          </cell>
          <cell r="D84">
            <v>2</v>
          </cell>
          <cell r="E84" t="str">
            <v>先进制造业企业技改后奖补、先进制造业企业资金配套</v>
          </cell>
        </row>
        <row r="85">
          <cell r="C85" t="str">
            <v>91440101MA5AKLXR2N</v>
          </cell>
          <cell r="D85">
            <v>1</v>
          </cell>
          <cell r="E85" t="str">
            <v>非总部型先进制造业企业经营贡献奖</v>
          </cell>
        </row>
        <row r="86">
          <cell r="C86" t="str">
            <v>91440115MA59BPKJ5E</v>
          </cell>
          <cell r="D86">
            <v>1</v>
          </cell>
          <cell r="E86" t="str">
            <v>先进制造业企业资金配套</v>
          </cell>
        </row>
        <row r="87">
          <cell r="C87" t="str">
            <v>91440115618702346U</v>
          </cell>
          <cell r="D87">
            <v>1</v>
          </cell>
          <cell r="E87" t="str">
            <v>先进制造业企业资金配套</v>
          </cell>
        </row>
        <row r="88">
          <cell r="C88" t="str">
            <v>914401157973549725</v>
          </cell>
          <cell r="D88">
            <v>1</v>
          </cell>
          <cell r="E88" t="str">
            <v>先进制造业企业资金配套</v>
          </cell>
        </row>
        <row r="89">
          <cell r="C89" t="str">
            <v>914401017661313622</v>
          </cell>
          <cell r="D89">
            <v>2</v>
          </cell>
          <cell r="E89" t="str">
            <v>先进制造业企业产业联动发展奖、先进制造业企业固定资产投资补助</v>
          </cell>
        </row>
        <row r="90">
          <cell r="C90" t="str">
            <v>9144011508271118XH</v>
          </cell>
          <cell r="D90">
            <v>1</v>
          </cell>
          <cell r="E90" t="str">
            <v>先进制造业企业资金配套</v>
          </cell>
        </row>
        <row r="91">
          <cell r="C91" t="str">
            <v>91440101723771124C</v>
          </cell>
          <cell r="D91">
            <v>1</v>
          </cell>
          <cell r="E91" t="str">
            <v>非总部型先进制造业企业经营贡献奖</v>
          </cell>
        </row>
        <row r="92">
          <cell r="C92" t="str">
            <v>91440101MA5CNCGR82</v>
          </cell>
          <cell r="D92">
            <v>1</v>
          </cell>
          <cell r="E92" t="str">
            <v>非总部型先进制造业企业经营贡献奖</v>
          </cell>
        </row>
        <row r="93">
          <cell r="C93" t="str">
            <v>91440101MA59H6WL9A</v>
          </cell>
          <cell r="D93">
            <v>1</v>
          </cell>
          <cell r="E93" t="str">
            <v>先进制造业企业资金配套</v>
          </cell>
        </row>
        <row r="94">
          <cell r="C94" t="str">
            <v>91440101MA5CY9PU1E</v>
          </cell>
          <cell r="D94">
            <v>1</v>
          </cell>
          <cell r="E94" t="str">
            <v>非总部型先进制造业企业经营贡献奖</v>
          </cell>
        </row>
        <row r="95">
          <cell r="C95" t="str">
            <v>91440115562299980L</v>
          </cell>
          <cell r="D95">
            <v>1</v>
          </cell>
          <cell r="E95" t="str">
            <v>先进制造业企业资金配套</v>
          </cell>
        </row>
        <row r="96">
          <cell r="C96" t="str">
            <v>91440115618701589D</v>
          </cell>
          <cell r="D96">
            <v>1</v>
          </cell>
          <cell r="E96" t="str">
            <v>先进制造业企业资金配套</v>
          </cell>
        </row>
        <row r="97">
          <cell r="C97" t="str">
            <v>91440115669982835P</v>
          </cell>
          <cell r="D97">
            <v>1</v>
          </cell>
          <cell r="E97" t="str">
            <v>先进制造业企业固定资产投资补助</v>
          </cell>
        </row>
        <row r="98">
          <cell r="C98" t="str">
            <v>914401157661223869</v>
          </cell>
          <cell r="D98">
            <v>4</v>
          </cell>
          <cell r="E98" t="str">
            <v>非总部型先进制造业企业经营贡献奖、先进制造业企业产业联动发展奖、先进制造业企业固定资产投资补助、先进制造业企业技改后奖补</v>
          </cell>
        </row>
        <row r="99">
          <cell r="C99" t="str">
            <v>9144010178894150XP</v>
          </cell>
          <cell r="D99">
            <v>1</v>
          </cell>
          <cell r="E99" t="str">
            <v>非总部型先进制造业企业经营贡献奖</v>
          </cell>
        </row>
        <row r="100">
          <cell r="C100" t="str">
            <v>91440101618413376W</v>
          </cell>
          <cell r="D100">
            <v>2</v>
          </cell>
          <cell r="E100" t="str">
            <v>非总部型先进制造业企业经营贡献奖、非总部型制造业企业高管人才奖</v>
          </cell>
        </row>
        <row r="101">
          <cell r="C101" t="str">
            <v>914401137733132793</v>
          </cell>
          <cell r="D101">
            <v>2</v>
          </cell>
          <cell r="E101" t="str">
            <v>先进制造业企业固定资产投资补助、先进制造业企业技改后奖补</v>
          </cell>
        </row>
        <row r="102">
          <cell r="C102" t="str">
            <v>91440115562252963A</v>
          </cell>
          <cell r="D102">
            <v>1</v>
          </cell>
          <cell r="E102" t="str">
            <v>先进制造业企业资金配套</v>
          </cell>
        </row>
        <row r="103">
          <cell r="C103" t="str">
            <v>91440101771158973D</v>
          </cell>
          <cell r="D103">
            <v>3</v>
          </cell>
          <cell r="E103" t="str">
            <v>先进制造业企业产业联动发展奖、先进制造业企业固定资产投资补助、先进制造业企业技改后奖补</v>
          </cell>
        </row>
        <row r="104">
          <cell r="C104" t="str">
            <v>91440115MA59AKN77M</v>
          </cell>
          <cell r="D104">
            <v>1</v>
          </cell>
          <cell r="E104" t="str">
            <v>先进制造业企业资金配套</v>
          </cell>
        </row>
        <row r="105">
          <cell r="C105" t="str">
            <v>91440101MA59J7GY79</v>
          </cell>
          <cell r="D105">
            <v>1</v>
          </cell>
          <cell r="E105" t="str">
            <v>先进制造业企业资金配套</v>
          </cell>
        </row>
        <row r="106">
          <cell r="C106" t="str">
            <v>9144011561872051XC</v>
          </cell>
          <cell r="D106">
            <v>1</v>
          </cell>
          <cell r="E106" t="str">
            <v>先进制造业企业资金配套</v>
          </cell>
        </row>
        <row r="107">
          <cell r="C107" t="str">
            <v>914401157733298870</v>
          </cell>
          <cell r="D107">
            <v>1</v>
          </cell>
          <cell r="E107" t="str">
            <v>先进制造业企业资金配套</v>
          </cell>
        </row>
        <row r="108">
          <cell r="C108" t="str">
            <v>9144010131054314XU</v>
          </cell>
          <cell r="D108">
            <v>1</v>
          </cell>
          <cell r="E108" t="str">
            <v>非总部型先进制造业企业经营贡献奖</v>
          </cell>
        </row>
        <row r="109">
          <cell r="C109" t="str">
            <v>91440115618714902K</v>
          </cell>
          <cell r="D109">
            <v>1</v>
          </cell>
          <cell r="E109" t="str">
            <v>非总部型先进制造业企业经营贡献奖</v>
          </cell>
        </row>
        <row r="110">
          <cell r="C110" t="str">
            <v>914401017733208901</v>
          </cell>
          <cell r="D110">
            <v>3</v>
          </cell>
          <cell r="E110" t="str">
            <v>先进制造业企业固定资产投资补助、先进制造业企业技改后奖补</v>
          </cell>
        </row>
        <row r="111">
          <cell r="C111" t="str">
            <v>91440115775695346R</v>
          </cell>
          <cell r="D111">
            <v>1</v>
          </cell>
          <cell r="E111" t="str">
            <v>先进制造业企业资金配套</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汇总表"/>
      <sheetName val="汇总明细表"/>
      <sheetName val="政数局"/>
      <sheetName val="统计局"/>
      <sheetName val="税务局"/>
      <sheetName val="科技局"/>
    </sheetNames>
    <sheetDataSet>
      <sheetData sheetId="0" refreshError="1"/>
      <sheetData sheetId="1"/>
      <sheetData sheetId="2">
        <row r="4">
          <cell r="B4" t="str">
            <v>广州市润浩汽车配件有限公司</v>
          </cell>
          <cell r="C4" t="str">
            <v>91440115742955316N</v>
          </cell>
          <cell r="D4" t="str">
            <v>先进制造业企业资金配套</v>
          </cell>
          <cell r="E4" t="str">
            <v>2003年9月26日 （迁入）</v>
          </cell>
          <cell r="F4" t="str">
            <v>制造业</v>
          </cell>
        </row>
        <row r="4">
          <cell r="H4" t="str">
            <v>是</v>
          </cell>
        </row>
        <row r="5">
          <cell r="B5" t="str">
            <v>广州市迅兴精密工业有限公司</v>
          </cell>
          <cell r="C5" t="str">
            <v>91440101MA5AKLXR2N</v>
          </cell>
          <cell r="D5" t="str">
            <v>非总部型先进制造业企业经营贡献奖</v>
          </cell>
          <cell r="E5">
            <v>43033</v>
          </cell>
          <cell r="F5" t="str">
            <v>制造业</v>
          </cell>
        </row>
        <row r="5">
          <cell r="H5" t="str">
            <v>是</v>
          </cell>
        </row>
        <row r="6">
          <cell r="B6" t="str">
            <v>广州弘高科技股份有限公司</v>
          </cell>
          <cell r="C6" t="str">
            <v>91440101618702629T</v>
          </cell>
          <cell r="D6" t="str">
            <v>先进制造业企业资金配套
先进制造业企业技改后奖补</v>
          </cell>
          <cell r="E6">
            <v>33619</v>
          </cell>
          <cell r="F6" t="str">
            <v>制造业</v>
          </cell>
        </row>
        <row r="6">
          <cell r="H6" t="str">
            <v>是</v>
          </cell>
        </row>
        <row r="7">
          <cell r="B7" t="str">
            <v>沙多玛（广州）化学有限公司</v>
          </cell>
          <cell r="C7" t="str">
            <v>914401017733208901</v>
          </cell>
          <cell r="D7" t="str">
            <v>先进制造业企业技改后奖补
先进制造业企业固定资产投资补助</v>
          </cell>
          <cell r="E7">
            <v>38464</v>
          </cell>
          <cell r="F7" t="str">
            <v>制造业</v>
          </cell>
        </row>
        <row r="7">
          <cell r="H7" t="str">
            <v>是</v>
          </cell>
        </row>
        <row r="8">
          <cell r="B8" t="str">
            <v>广州市华一木制品有限公司</v>
          </cell>
          <cell r="C8" t="str">
            <v>914401155961518373</v>
          </cell>
          <cell r="D8" t="str">
            <v>先进制造业企业产业联动发展奖卖方</v>
          </cell>
          <cell r="E8">
            <v>41038</v>
          </cell>
          <cell r="F8" t="str">
            <v>制造业</v>
          </cell>
        </row>
        <row r="8">
          <cell r="H8" t="str">
            <v>是</v>
          </cell>
        </row>
        <row r="9">
          <cell r="B9" t="str">
            <v>广州久旭自动化设备有限公司</v>
          </cell>
          <cell r="C9" t="str">
            <v>91440101353518542N</v>
          </cell>
          <cell r="D9" t="str">
            <v>先进制造业企业产业联动发展奖卖方</v>
          </cell>
          <cell r="E9">
            <v>42235</v>
          </cell>
          <cell r="F9" t="str">
            <v>制造业</v>
          </cell>
        </row>
        <row r="9">
          <cell r="H9" t="str">
            <v>是</v>
          </cell>
        </row>
        <row r="10">
          <cell r="B10" t="str">
            <v>广州市正坚包装材料科技有限公司南沙分公司</v>
          </cell>
          <cell r="C10" t="str">
            <v>91440115304614677R</v>
          </cell>
          <cell r="D10" t="str">
            <v>先进制造业企业产业联动发展奖卖方</v>
          </cell>
          <cell r="E10">
            <v>41869</v>
          </cell>
          <cell r="F10" t="str">
            <v>制造业</v>
          </cell>
        </row>
        <row r="10">
          <cell r="H10" t="str">
            <v>是</v>
          </cell>
        </row>
        <row r="11">
          <cell r="B11" t="str">
            <v>广州市三众塑料制品有限公司</v>
          </cell>
          <cell r="C11" t="str">
            <v>91440115591525377U</v>
          </cell>
          <cell r="D11" t="str">
            <v>先进制造业企业产业联动发展奖卖方</v>
          </cell>
          <cell r="E11">
            <v>40982</v>
          </cell>
          <cell r="F11" t="str">
            <v>制造业</v>
          </cell>
        </row>
        <row r="11">
          <cell r="H11" t="str">
            <v>是</v>
          </cell>
        </row>
        <row r="12">
          <cell r="B12" t="str">
            <v>广州市思艺印刷有限公司</v>
          </cell>
          <cell r="C12" t="str">
            <v>91440115088231080R</v>
          </cell>
          <cell r="D12" t="str">
            <v>先进制造业企业产业联动发展奖卖方</v>
          </cell>
          <cell r="E12">
            <v>41655</v>
          </cell>
          <cell r="F12" t="str">
            <v>制造业</v>
          </cell>
        </row>
        <row r="12">
          <cell r="H12" t="str">
            <v>是</v>
          </cell>
        </row>
        <row r="13">
          <cell r="B13" t="str">
            <v>广州骏成木业有限公司</v>
          </cell>
          <cell r="C13" t="str">
            <v>91440101MA5CKJU76U</v>
          </cell>
          <cell r="D13" t="str">
            <v>先进制造业企业产业联动发展奖卖方</v>
          </cell>
          <cell r="E13">
            <v>43453</v>
          </cell>
          <cell r="F13" t="str">
            <v>制造业</v>
          </cell>
        </row>
        <row r="13">
          <cell r="H13" t="str">
            <v>是</v>
          </cell>
        </row>
        <row r="14">
          <cell r="B14" t="str">
            <v>广州伟诚木业有限公司</v>
          </cell>
          <cell r="C14" t="str">
            <v>91440115799417500N</v>
          </cell>
          <cell r="D14" t="str">
            <v>先进制造业企业产业联动发展奖卖方</v>
          </cell>
          <cell r="E14" t="str">
            <v>/</v>
          </cell>
          <cell r="F14" t="str">
            <v>/</v>
          </cell>
          <cell r="G14" t="str">
            <v>2020年11月4日注销</v>
          </cell>
          <cell r="H14" t="str">
            <v>已注销</v>
          </cell>
        </row>
        <row r="15">
          <cell r="B15" t="str">
            <v>广州市南沙区榄核梁介妹木制品厂</v>
          </cell>
          <cell r="C15" t="str">
            <v>92440101L6229350X2</v>
          </cell>
          <cell r="D15" t="str">
            <v>先进制造业企业产业联动发展奖卖方</v>
          </cell>
          <cell r="E15" t="str">
            <v>/</v>
          </cell>
          <cell r="F15" t="str">
            <v>/</v>
          </cell>
          <cell r="G15" t="str">
            <v>个体工商户，我局无权限查询。</v>
          </cell>
          <cell r="H15" t="str">
            <v>个体工商户</v>
          </cell>
        </row>
        <row r="16">
          <cell r="B16" t="str">
            <v>广州市南沙区东涌南伟木器厂</v>
          </cell>
          <cell r="C16" t="str">
            <v>9244010172681357XP</v>
          </cell>
          <cell r="D16" t="str">
            <v>先进制造业企业产业联动发展奖卖方</v>
          </cell>
          <cell r="E16" t="str">
            <v>/</v>
          </cell>
          <cell r="F16" t="str">
            <v>/</v>
          </cell>
          <cell r="G16" t="str">
            <v>个体工商户，我局无权限查询。</v>
          </cell>
          <cell r="H16" t="str">
            <v>个体工商户</v>
          </cell>
        </row>
        <row r="17">
          <cell r="B17" t="str">
            <v>广州志盈塑料制品有限公司</v>
          </cell>
          <cell r="C17" t="str">
            <v>91440101669955802G</v>
          </cell>
          <cell r="D17" t="str">
            <v>先进制造业企业产业联动发展奖卖方</v>
          </cell>
          <cell r="E17" t="str">
            <v>2012年10月18日（迁入）</v>
          </cell>
          <cell r="F17" t="str">
            <v>制造业</v>
          </cell>
        </row>
        <row r="17">
          <cell r="H17" t="str">
            <v>是</v>
          </cell>
        </row>
        <row r="18">
          <cell r="B18" t="str">
            <v>广州银冠温控器有限公司</v>
          </cell>
          <cell r="C18" t="str">
            <v>91440115585682691E</v>
          </cell>
          <cell r="D18" t="str">
            <v>先进制造业企业产业联动发展奖卖方</v>
          </cell>
          <cell r="E18">
            <v>40864</v>
          </cell>
          <cell r="F18" t="str">
            <v>制造业</v>
          </cell>
        </row>
        <row r="18">
          <cell r="H18" t="str">
            <v>是</v>
          </cell>
        </row>
        <row r="19">
          <cell r="B19" t="str">
            <v>广州市屹东塑料制品有限公司</v>
          </cell>
          <cell r="C19" t="str">
            <v>91440115673452829U</v>
          </cell>
          <cell r="D19" t="str">
            <v>先进制造业企业产业联动发展奖卖方</v>
          </cell>
          <cell r="E19">
            <v>39526</v>
          </cell>
          <cell r="F19" t="str">
            <v>制造业</v>
          </cell>
        </row>
        <row r="19">
          <cell r="H19" t="str">
            <v>是</v>
          </cell>
        </row>
        <row r="20">
          <cell r="B20" t="str">
            <v>广州市沃瑞斯顿纸品制造有限公司</v>
          </cell>
          <cell r="C20" t="str">
            <v>91440101304745984A</v>
          </cell>
          <cell r="D20" t="str">
            <v>先进制造业企业产业联动发展奖卖方</v>
          </cell>
          <cell r="E20">
            <v>41838</v>
          </cell>
          <cell r="F20" t="str">
            <v>制造业</v>
          </cell>
        </row>
        <row r="20">
          <cell r="H20" t="str">
            <v>是</v>
          </cell>
        </row>
        <row r="21">
          <cell r="B21" t="str">
            <v>广州市天宏包装材料有限公司</v>
          </cell>
          <cell r="C21" t="str">
            <v>91440113749924221J</v>
          </cell>
          <cell r="D21" t="str">
            <v>先进制造业企业产业联动发展奖卖方</v>
          </cell>
          <cell r="E21" t="str">
            <v>2017年11月10日（迁入）</v>
          </cell>
          <cell r="F21" t="str">
            <v>制造业</v>
          </cell>
        </row>
        <row r="21">
          <cell r="H21" t="str">
            <v>是</v>
          </cell>
        </row>
        <row r="22">
          <cell r="B22" t="str">
            <v>广州穗辉金属制品有限公司</v>
          </cell>
          <cell r="C22" t="str">
            <v>9144011568523874XB</v>
          </cell>
          <cell r="D22" t="str">
            <v>先进制造业企业产业联动发展奖卖方</v>
          </cell>
          <cell r="E22">
            <v>39890</v>
          </cell>
          <cell r="F22" t="str">
            <v>制造业</v>
          </cell>
        </row>
        <row r="22">
          <cell r="H22" t="str">
            <v>是</v>
          </cell>
        </row>
        <row r="23">
          <cell r="B23" t="str">
            <v>广州润达实业有限公司</v>
          </cell>
          <cell r="C23" t="str">
            <v>91440101MA5ALTEX8B</v>
          </cell>
          <cell r="D23" t="str">
            <v>先进制造业企业产业联动发展奖卖方</v>
          </cell>
          <cell r="E23">
            <v>43060</v>
          </cell>
          <cell r="F23" t="str">
            <v>制造业</v>
          </cell>
        </row>
        <row r="23">
          <cell r="H23" t="str">
            <v>是</v>
          </cell>
        </row>
        <row r="24">
          <cell r="B24" t="str">
            <v>广州佳巧纸箱印刷厂(有限合伙)              (曾用名：广州佳巧纸箱印刷厂〔普通合伙)</v>
          </cell>
          <cell r="C24" t="str">
            <v>91440101191477644C</v>
          </cell>
          <cell r="D24" t="str">
            <v>先进制造业企业产业联动发展奖卖方</v>
          </cell>
          <cell r="E24" t="str">
            <v>2018年7月25日 （迁入）</v>
          </cell>
          <cell r="F24" t="str">
            <v>制造业</v>
          </cell>
        </row>
        <row r="24">
          <cell r="H24" t="str">
            <v>是</v>
          </cell>
        </row>
        <row r="25">
          <cell r="B25" t="str">
            <v>广州高晖包装材料有限公司</v>
          </cell>
          <cell r="C25" t="str">
            <v>91440101MA59R59B26</v>
          </cell>
          <cell r="D25" t="str">
            <v>先进制造业企业产业联动发展奖卖方</v>
          </cell>
          <cell r="E25">
            <v>42944</v>
          </cell>
          <cell r="F25" t="str">
            <v>制造业</v>
          </cell>
        </row>
        <row r="25">
          <cell r="H25" t="str">
            <v>是</v>
          </cell>
        </row>
        <row r="26">
          <cell r="B26" t="str">
            <v>广州市丰龙金属精工制造有限公司</v>
          </cell>
          <cell r="C26" t="str">
            <v>91440101MA59NR3U8G</v>
          </cell>
          <cell r="D26" t="str">
            <v>先进制造业企业产业联动发展奖卖方</v>
          </cell>
          <cell r="E26">
            <v>42891</v>
          </cell>
          <cell r="F26" t="str">
            <v>制造业</v>
          </cell>
        </row>
        <row r="26">
          <cell r="H26" t="str">
            <v>是</v>
          </cell>
        </row>
        <row r="27">
          <cell r="B27" t="str">
            <v>广州市浩宏锋纸制品有限公司</v>
          </cell>
          <cell r="C27" t="str">
            <v>91440115691518182B</v>
          </cell>
          <cell r="D27" t="str">
            <v>先进制造业企业产业联动发展奖卖方</v>
          </cell>
          <cell r="E27">
            <v>40002</v>
          </cell>
          <cell r="F27" t="str">
            <v>制造业</v>
          </cell>
        </row>
        <row r="27">
          <cell r="H27" t="str">
            <v>是</v>
          </cell>
        </row>
        <row r="28">
          <cell r="B28" t="str">
            <v>广州市华轩纸制品有限公司</v>
          </cell>
          <cell r="C28" t="str">
            <v>91440101MA59TE9J39</v>
          </cell>
          <cell r="D28" t="str">
            <v>先进制造业企业产业联动发展奖卖方</v>
          </cell>
          <cell r="E28">
            <v>42977</v>
          </cell>
          <cell r="F28" t="str">
            <v>制造业</v>
          </cell>
        </row>
        <row r="28">
          <cell r="H28" t="str">
            <v>是</v>
          </cell>
        </row>
        <row r="29">
          <cell r="B29" t="str">
            <v>广州市盟亚润滑油开发有限公司</v>
          </cell>
          <cell r="C29" t="str">
            <v>91440101562268164R</v>
          </cell>
          <cell r="D29" t="str">
            <v>先进制造业企业产业联动发展奖卖方</v>
          </cell>
          <cell r="E29">
            <v>40437</v>
          </cell>
          <cell r="F29" t="str">
            <v>科学研究和技术服务业</v>
          </cell>
        </row>
        <row r="29">
          <cell r="H29" t="str">
            <v>是</v>
          </cell>
        </row>
        <row r="30">
          <cell r="B30" t="str">
            <v>广州旭川合成材料有限公司</v>
          </cell>
          <cell r="C30" t="str">
            <v>91440113558389529L</v>
          </cell>
          <cell r="D30" t="str">
            <v>先进制造业企业产业联动发展奖卖方</v>
          </cell>
          <cell r="E30" t="str">
            <v>2018年3月27日 （迁入）</v>
          </cell>
          <cell r="F30" t="str">
            <v>制造业</v>
          </cell>
        </row>
        <row r="30">
          <cell r="H30" t="str">
            <v>是</v>
          </cell>
        </row>
        <row r="31">
          <cell r="B31" t="str">
            <v>广州悦龙印刷有限公司</v>
          </cell>
          <cell r="C31" t="str">
            <v>914401153045690609</v>
          </cell>
          <cell r="D31" t="str">
            <v>先进制造业企业产业联动发展奖卖方</v>
          </cell>
          <cell r="E31">
            <v>41869</v>
          </cell>
          <cell r="F31" t="str">
            <v>制造业</v>
          </cell>
        </row>
        <row r="31">
          <cell r="H31" t="str">
            <v>是</v>
          </cell>
        </row>
        <row r="32">
          <cell r="B32" t="str">
            <v>广州关西涂料有限公司</v>
          </cell>
          <cell r="C32" t="str">
            <v>91440115769539523C</v>
          </cell>
          <cell r="D32" t="str">
            <v>先进制造业企业产业联动发展奖卖方</v>
          </cell>
          <cell r="E32">
            <v>38463</v>
          </cell>
          <cell r="F32" t="str">
            <v>制造业</v>
          </cell>
        </row>
        <row r="32">
          <cell r="H32" t="str">
            <v>是</v>
          </cell>
        </row>
        <row r="33">
          <cell r="B33" t="str">
            <v>广钢气体（广州）有限公司</v>
          </cell>
          <cell r="C33" t="str">
            <v>9144011576404285XA</v>
          </cell>
          <cell r="D33" t="str">
            <v>先进制造业企业产业联动发展奖卖方</v>
          </cell>
          <cell r="E33">
            <v>38204</v>
          </cell>
          <cell r="F33" t="str">
            <v>制造业</v>
          </cell>
        </row>
        <row r="33">
          <cell r="H33" t="str">
            <v>是</v>
          </cell>
        </row>
        <row r="34">
          <cell r="B34" t="str">
            <v>广州大峰精密工业有限公司</v>
          </cell>
          <cell r="C34" t="str">
            <v>91440115775674078B</v>
          </cell>
          <cell r="D34" t="str">
            <v>先进制造业企业产业联动发展奖卖方</v>
          </cell>
          <cell r="E34">
            <v>38557</v>
          </cell>
          <cell r="F34" t="str">
            <v>制造业</v>
          </cell>
        </row>
        <row r="34">
          <cell r="H34" t="str">
            <v>是</v>
          </cell>
        </row>
        <row r="35">
          <cell r="B35" t="str">
            <v>住江互太(广州)汽车纺织产品有限公司</v>
          </cell>
          <cell r="C35" t="str">
            <v>9144010177836899X8</v>
          </cell>
          <cell r="D35" t="str">
            <v>先进制造业企业产业联动发展奖卖方</v>
          </cell>
          <cell r="E35">
            <v>38614</v>
          </cell>
          <cell r="F35" t="str">
            <v>制造业</v>
          </cell>
        </row>
        <row r="35">
          <cell r="H35" t="str">
            <v>是</v>
          </cell>
        </row>
      </sheetData>
      <sheetData sheetId="3">
        <row r="3">
          <cell r="C3" t="str">
            <v>统一社会信用代码</v>
          </cell>
          <cell r="D3" t="str">
            <v>统计关系是否在南沙区</v>
          </cell>
          <cell r="E3" t="str">
            <v>纳入我区基本单位名录库时间</v>
          </cell>
        </row>
        <row r="5">
          <cell r="C5" t="str">
            <v>91440115742955316N</v>
          </cell>
          <cell r="D5" t="str">
            <v>是</v>
          </cell>
          <cell r="E5">
            <v>2018.11</v>
          </cell>
        </row>
        <row r="6">
          <cell r="C6" t="str">
            <v>91440101MA5AKLXR2N</v>
          </cell>
          <cell r="D6" t="str">
            <v>是</v>
          </cell>
          <cell r="E6">
            <v>2018.7</v>
          </cell>
        </row>
        <row r="7">
          <cell r="C7" t="str">
            <v>91440115618700084A</v>
          </cell>
          <cell r="D7" t="str">
            <v>是</v>
          </cell>
          <cell r="E7">
            <v>2012.2</v>
          </cell>
          <cell r="F7" t="str">
            <v>安捷利高密度柔性电路板智能化车间技术改造项目</v>
          </cell>
          <cell r="G7" t="str">
            <v>2018年在库</v>
          </cell>
        </row>
        <row r="8">
          <cell r="C8" t="str">
            <v>91440101761942502U</v>
          </cell>
          <cell r="D8" t="str">
            <v>是</v>
          </cell>
          <cell r="E8">
            <v>2012.4</v>
          </cell>
          <cell r="F8" t="str">
            <v>VCT（可变进气凸轮正时系统）生产线的技术改造项目</v>
          </cell>
          <cell r="G8" t="str">
            <v>2018年在库</v>
          </cell>
        </row>
        <row r="9">
          <cell r="C9" t="str">
            <v>91440101717852200L</v>
          </cell>
          <cell r="D9" t="str">
            <v>是</v>
          </cell>
          <cell r="E9">
            <v>2012.4</v>
          </cell>
          <cell r="F9" t="str">
            <v>广汽丰田生产车间智能化提升技术改造项目</v>
          </cell>
          <cell r="G9" t="str">
            <v>2018年在库</v>
          </cell>
        </row>
        <row r="10">
          <cell r="C10" t="str">
            <v>9144010155444421XT</v>
          </cell>
          <cell r="D10" t="str">
            <v>是</v>
          </cell>
          <cell r="E10">
            <v>2015.9</v>
          </cell>
          <cell r="F10" t="str">
            <v>新增全自动桶装生产线技术改造项目</v>
          </cell>
          <cell r="G10" t="str">
            <v>2019年及2020年在库</v>
          </cell>
        </row>
        <row r="11">
          <cell r="C11" t="str">
            <v>91440115766139831B</v>
          </cell>
          <cell r="D11" t="str">
            <v>是</v>
          </cell>
          <cell r="E11">
            <v>2015.5</v>
          </cell>
          <cell r="F11" t="str">
            <v>新型复合片材型软管的研发及产业化技术改造项目</v>
          </cell>
          <cell r="G11" t="str">
            <v>2018年及2019年在库</v>
          </cell>
        </row>
        <row r="12">
          <cell r="C12" t="str">
            <v>914401017661313622</v>
          </cell>
          <cell r="D12" t="str">
            <v>是</v>
          </cell>
          <cell r="E12">
            <v>2012.4</v>
          </cell>
          <cell r="F12" t="str">
            <v>汽车零部件生产加工车间技术改造项目</v>
          </cell>
          <cell r="G12" t="str">
            <v>2018年及2019年在库</v>
          </cell>
        </row>
        <row r="13">
          <cell r="C13" t="str">
            <v>914401157661223000</v>
          </cell>
          <cell r="D13" t="str">
            <v>是</v>
          </cell>
          <cell r="E13">
            <v>2012.4</v>
          </cell>
          <cell r="F13" t="str">
            <v>汽车饰件自动化生产线升级技术改造项目</v>
          </cell>
          <cell r="G13" t="str">
            <v>2019年在库</v>
          </cell>
        </row>
        <row r="14">
          <cell r="C14" t="str">
            <v>91440101771158973D</v>
          </cell>
          <cell r="D14" t="str">
            <v>是</v>
          </cell>
          <cell r="E14">
            <v>2012.4</v>
          </cell>
          <cell r="F14" t="str">
            <v>汽车轮圈无人自动化生产线智能升级技术改造项目</v>
          </cell>
          <cell r="G14" t="str">
            <v>2018年及2019年在库</v>
          </cell>
        </row>
        <row r="15">
          <cell r="C15" t="str">
            <v>91440101618702629T</v>
          </cell>
          <cell r="D15" t="str">
            <v>是</v>
          </cell>
          <cell r="E15">
            <v>2015.11</v>
          </cell>
          <cell r="F15" t="str">
            <v>多层精密PCB钻孔工序装备智能化升级技术改造项目</v>
          </cell>
        </row>
        <row r="15">
          <cell r="H15" t="str">
            <v>2017在库，在库单位为广州番禺运升电路版有限公司</v>
          </cell>
        </row>
        <row r="16">
          <cell r="C16" t="str">
            <v>914401017733208901</v>
          </cell>
          <cell r="D16" t="str">
            <v>是</v>
          </cell>
          <cell r="E16">
            <v>2012.4</v>
          </cell>
          <cell r="F16" t="str">
            <v>木棉花特殊丙烯酸酯单体生产线技术改造项目</v>
          </cell>
        </row>
        <row r="16">
          <cell r="H16" t="str">
            <v>2018年及2019年在库项目名称为：特种丙烯酸酯单体扩建项目</v>
          </cell>
        </row>
        <row r="17">
          <cell r="C17" t="str">
            <v>914401155961518373</v>
          </cell>
          <cell r="D17" t="str">
            <v>是</v>
          </cell>
          <cell r="E17">
            <v>2018.5</v>
          </cell>
        </row>
        <row r="18">
          <cell r="C18" t="str">
            <v>91440101353518542N</v>
          </cell>
          <cell r="D18" t="str">
            <v>是</v>
          </cell>
          <cell r="E18">
            <v>2017.7</v>
          </cell>
        </row>
        <row r="19">
          <cell r="C19" t="str">
            <v>91440115591525377U</v>
          </cell>
          <cell r="D19" t="str">
            <v>是</v>
          </cell>
          <cell r="E19">
            <v>2015.3</v>
          </cell>
        </row>
        <row r="20">
          <cell r="C20" t="str">
            <v>91440115088231080R</v>
          </cell>
          <cell r="D20" t="str">
            <v>是</v>
          </cell>
          <cell r="E20">
            <v>2014.1</v>
          </cell>
        </row>
        <row r="21">
          <cell r="C21" t="str">
            <v>91440101MA5CKJU76U</v>
          </cell>
          <cell r="D21" t="str">
            <v>是</v>
          </cell>
          <cell r="E21">
            <v>2018</v>
          </cell>
        </row>
        <row r="22">
          <cell r="C22" t="str">
            <v>91440115799417500N</v>
          </cell>
          <cell r="D22" t="str">
            <v>是</v>
          </cell>
          <cell r="E22">
            <v>2015.11</v>
          </cell>
        </row>
        <row r="23">
          <cell r="C23" t="str">
            <v>91440101669955802G</v>
          </cell>
          <cell r="D23" t="str">
            <v>是</v>
          </cell>
          <cell r="E23">
            <v>2014.11</v>
          </cell>
        </row>
        <row r="24">
          <cell r="C24" t="str">
            <v>91440115585682691E</v>
          </cell>
          <cell r="D24" t="str">
            <v>是</v>
          </cell>
          <cell r="E24">
            <v>2013.8</v>
          </cell>
        </row>
        <row r="25">
          <cell r="C25" t="str">
            <v>91440115673452829U</v>
          </cell>
          <cell r="D25" t="str">
            <v>是</v>
          </cell>
          <cell r="E25">
            <v>2017.6</v>
          </cell>
        </row>
        <row r="26">
          <cell r="C26" t="str">
            <v>91440101304745984A</v>
          </cell>
          <cell r="D26" t="str">
            <v>是</v>
          </cell>
          <cell r="E26">
            <v>2015.9</v>
          </cell>
        </row>
        <row r="27">
          <cell r="C27" t="str">
            <v>91440113749924221J</v>
          </cell>
          <cell r="D27" t="str">
            <v>是</v>
          </cell>
          <cell r="E27">
            <v>2018.11</v>
          </cell>
        </row>
        <row r="28">
          <cell r="C28" t="str">
            <v>9144011568523874XB</v>
          </cell>
          <cell r="D28" t="str">
            <v>是</v>
          </cell>
          <cell r="E28">
            <v>2017.12</v>
          </cell>
        </row>
        <row r="29">
          <cell r="C29" t="str">
            <v>91440101MA5ALTEX8B</v>
          </cell>
          <cell r="D29" t="str">
            <v>是</v>
          </cell>
          <cell r="E29">
            <v>2018</v>
          </cell>
        </row>
        <row r="30">
          <cell r="C30" t="str">
            <v>91440101191477644C</v>
          </cell>
          <cell r="D30" t="str">
            <v>是</v>
          </cell>
          <cell r="E30">
            <v>2018</v>
          </cell>
        </row>
        <row r="31">
          <cell r="C31" t="str">
            <v>91440101MA59R59B26</v>
          </cell>
          <cell r="D31" t="str">
            <v>是</v>
          </cell>
          <cell r="E31">
            <v>2018</v>
          </cell>
        </row>
        <row r="32">
          <cell r="C32" t="str">
            <v>91440101MA59NR3U8G</v>
          </cell>
          <cell r="D32" t="str">
            <v>是</v>
          </cell>
          <cell r="E32">
            <v>2018</v>
          </cell>
        </row>
        <row r="33">
          <cell r="C33" t="str">
            <v>91440115691518182B</v>
          </cell>
          <cell r="D33" t="str">
            <v>是</v>
          </cell>
          <cell r="E33" t="str">
            <v>2015.3</v>
          </cell>
        </row>
        <row r="34">
          <cell r="C34" t="str">
            <v>91440101MA59TE9J39</v>
          </cell>
          <cell r="D34" t="str">
            <v>是</v>
          </cell>
          <cell r="E34" t="str">
            <v>2018</v>
          </cell>
        </row>
        <row r="35">
          <cell r="C35" t="str">
            <v>91440101562268164R</v>
          </cell>
          <cell r="D35" t="str">
            <v>是</v>
          </cell>
          <cell r="E35" t="str">
            <v>2015.3</v>
          </cell>
        </row>
        <row r="36">
          <cell r="C36" t="str">
            <v>91440113558389529L</v>
          </cell>
          <cell r="D36" t="str">
            <v>是</v>
          </cell>
          <cell r="E36" t="str">
            <v>2018.11</v>
          </cell>
        </row>
        <row r="37">
          <cell r="C37" t="str">
            <v>914401153045690609</v>
          </cell>
          <cell r="D37" t="str">
            <v>是</v>
          </cell>
          <cell r="E37" t="str">
            <v>2015.8</v>
          </cell>
        </row>
        <row r="38">
          <cell r="C38" t="str">
            <v>91440115769539523C</v>
          </cell>
          <cell r="D38" t="str">
            <v>是</v>
          </cell>
          <cell r="E38" t="str">
            <v>2013.4</v>
          </cell>
        </row>
        <row r="39">
          <cell r="C39" t="str">
            <v>9144011576404285XA</v>
          </cell>
          <cell r="D39" t="str">
            <v>是</v>
          </cell>
          <cell r="E39" t="str">
            <v>2017.7</v>
          </cell>
        </row>
        <row r="40">
          <cell r="C40" t="str">
            <v>91440115775674078B</v>
          </cell>
          <cell r="D40" t="str">
            <v>是</v>
          </cell>
          <cell r="E40" t="str">
            <v>2015.9</v>
          </cell>
        </row>
        <row r="41">
          <cell r="C41" t="str">
            <v>9144010177836899X8</v>
          </cell>
          <cell r="D41" t="str">
            <v>是</v>
          </cell>
          <cell r="E41" t="str">
            <v>2012.4</v>
          </cell>
        </row>
        <row r="42">
          <cell r="C42" t="str">
            <v>92440101L6229350X2</v>
          </cell>
          <cell r="D42" t="str">
            <v>否</v>
          </cell>
        </row>
        <row r="42">
          <cell r="H42" t="str">
            <v>个体工商户</v>
          </cell>
        </row>
        <row r="43">
          <cell r="C43" t="str">
            <v>9244010172681357XP</v>
          </cell>
          <cell r="D43" t="str">
            <v>否</v>
          </cell>
        </row>
        <row r="43">
          <cell r="H43" t="str">
            <v>个体工商户</v>
          </cell>
        </row>
        <row r="44">
          <cell r="C44" t="str">
            <v>91440115304614677R</v>
          </cell>
          <cell r="D44" t="str">
            <v>否</v>
          </cell>
        </row>
        <row r="44">
          <cell r="H44" t="str">
            <v>法人母公司在番禺</v>
          </cell>
        </row>
        <row r="45">
          <cell r="F45" t="str">
            <v>汽车零部件冲压成型技术改造项目</v>
          </cell>
          <cell r="G45" t="str">
            <v>2018及2019年在库</v>
          </cell>
          <cell r="H45" t="str">
            <v>此三个项目因统计局第一次漏查，再请补充反馈意见</v>
          </cell>
        </row>
        <row r="46">
          <cell r="F46" t="str">
            <v>高质量汽车零部件生产设备更新技术改造项目</v>
          </cell>
          <cell r="G46" t="str">
            <v>2019年及2020年1-11月在库</v>
          </cell>
        </row>
        <row r="47">
          <cell r="F47" t="str">
            <v>P2车间染色物理混和技术改造项目</v>
          </cell>
          <cell r="G47" t="str">
            <v>2019年在库</v>
          </cell>
        </row>
      </sheetData>
      <sheetData sheetId="4">
        <row r="3">
          <cell r="C3" t="str">
            <v>统一社会
信用代码</v>
          </cell>
          <cell r="D3" t="str">
            <v>纳税人名称</v>
          </cell>
          <cell r="E3" t="str">
            <v>2019年至今税务征管关系
是否在南沙区
（由税务局填写）</v>
          </cell>
          <cell r="F3" t="str">
            <v>2019年是否存在违法违规情况（以行政处罚书时间为准，执法部门填写）</v>
          </cell>
          <cell r="G3" t="str">
            <v>违法违规详细情况（执法部门填写）</v>
          </cell>
          <cell r="H3">
            <v>0</v>
          </cell>
          <cell r="I3">
            <v>0</v>
          </cell>
          <cell r="J3">
            <v>0</v>
          </cell>
          <cell r="K3">
            <v>0</v>
          </cell>
        </row>
        <row r="4">
          <cell r="C4">
            <v>0</v>
          </cell>
          <cell r="D4">
            <v>0</v>
          </cell>
          <cell r="E4">
            <v>0</v>
          </cell>
          <cell r="F4">
            <v>0</v>
          </cell>
          <cell r="G4" t="str">
            <v>行政处罚书
文号</v>
          </cell>
          <cell r="H4" t="str">
            <v>行政处罚书时间
（X年X月X日）</v>
          </cell>
          <cell r="I4" t="str">
            <v>违法违规详情及有关违法行为是否已整改落实</v>
          </cell>
          <cell r="J4" t="str">
            <v>是否推荐该企业申报相关奖励</v>
          </cell>
          <cell r="K4" t="str">
            <v>理由</v>
          </cell>
        </row>
        <row r="5">
          <cell r="C5" t="str">
            <v>91440115742955316N</v>
          </cell>
          <cell r="D5" t="str">
            <v>广州市润浩汽车配件有限公司</v>
          </cell>
          <cell r="E5" t="str">
            <v>是</v>
          </cell>
          <cell r="F5" t="str">
            <v>是</v>
          </cell>
          <cell r="G5" t="str">
            <v>穗南税一所 简罚 (2019) 151981 号</v>
          </cell>
          <cell r="H5" t="str">
            <v>2019-05-27</v>
          </cell>
          <cell r="I5" t="str">
            <v>未按照规定期限办理纳税申报和报送纳税资料，罚款200元。</v>
          </cell>
          <cell r="J5">
            <v>0</v>
          </cell>
          <cell r="K5">
            <v>0</v>
          </cell>
        </row>
        <row r="6">
          <cell r="C6" t="str">
            <v>91440101MA5AKLXR2N</v>
          </cell>
          <cell r="D6" t="str">
            <v>广州市迅兴精密工业有限公司</v>
          </cell>
          <cell r="E6" t="str">
            <v>是</v>
          </cell>
          <cell r="F6" t="str">
            <v>否</v>
          </cell>
          <cell r="G6" t="str">
            <v>-</v>
          </cell>
          <cell r="H6" t="str">
            <v>-</v>
          </cell>
          <cell r="I6" t="str">
            <v>-</v>
          </cell>
          <cell r="J6">
            <v>0</v>
          </cell>
          <cell r="K6">
            <v>0</v>
          </cell>
        </row>
        <row r="7">
          <cell r="C7" t="str">
            <v>91440101618702629T</v>
          </cell>
          <cell r="D7" t="str">
            <v>广州弘高科技股份有限公司</v>
          </cell>
          <cell r="E7" t="str">
            <v>是</v>
          </cell>
          <cell r="F7" t="str">
            <v>否</v>
          </cell>
          <cell r="G7" t="str">
            <v>-</v>
          </cell>
          <cell r="H7" t="str">
            <v>-</v>
          </cell>
          <cell r="I7" t="str">
            <v>-</v>
          </cell>
          <cell r="J7">
            <v>0</v>
          </cell>
          <cell r="K7">
            <v>0</v>
          </cell>
        </row>
        <row r="8">
          <cell r="C8" t="str">
            <v>914401017733208901</v>
          </cell>
          <cell r="D8" t="str">
            <v>沙多玛（广州）化学有限公司</v>
          </cell>
          <cell r="E8" t="str">
            <v>是</v>
          </cell>
          <cell r="F8" t="str">
            <v>否</v>
          </cell>
          <cell r="G8" t="str">
            <v>-</v>
          </cell>
          <cell r="H8" t="str">
            <v>-</v>
          </cell>
          <cell r="I8" t="str">
            <v>-</v>
          </cell>
          <cell r="J8">
            <v>0</v>
          </cell>
          <cell r="K8">
            <v>0</v>
          </cell>
        </row>
        <row r="9">
          <cell r="C9" t="str">
            <v>914401155961518373</v>
          </cell>
          <cell r="D9" t="str">
            <v>广州市华一木制品有限公司</v>
          </cell>
          <cell r="E9" t="str">
            <v>是</v>
          </cell>
          <cell r="F9" t="str">
            <v>否</v>
          </cell>
          <cell r="G9" t="str">
            <v>-</v>
          </cell>
          <cell r="H9" t="str">
            <v>-</v>
          </cell>
          <cell r="I9" t="str">
            <v>-</v>
          </cell>
          <cell r="J9">
            <v>0</v>
          </cell>
          <cell r="K9">
            <v>0</v>
          </cell>
        </row>
        <row r="10">
          <cell r="C10" t="str">
            <v>91440101353518542N</v>
          </cell>
          <cell r="D10" t="str">
            <v>广州久旭自动化设备有限公司</v>
          </cell>
          <cell r="E10" t="str">
            <v>是</v>
          </cell>
          <cell r="F10" t="str">
            <v>否</v>
          </cell>
          <cell r="G10" t="str">
            <v>-</v>
          </cell>
          <cell r="H10" t="str">
            <v>-</v>
          </cell>
          <cell r="I10" t="str">
            <v>-</v>
          </cell>
          <cell r="J10">
            <v>0</v>
          </cell>
          <cell r="K10">
            <v>0</v>
          </cell>
        </row>
        <row r="11">
          <cell r="C11" t="str">
            <v>91440115304614677R</v>
          </cell>
          <cell r="D11" t="str">
            <v>广州市正坚包装材料科技有限公司南沙分公司</v>
          </cell>
          <cell r="E11" t="str">
            <v>是</v>
          </cell>
          <cell r="F11" t="str">
            <v>否</v>
          </cell>
          <cell r="G11" t="str">
            <v>-</v>
          </cell>
          <cell r="H11" t="str">
            <v>-</v>
          </cell>
          <cell r="I11" t="str">
            <v>-</v>
          </cell>
          <cell r="J11">
            <v>0</v>
          </cell>
          <cell r="K11">
            <v>0</v>
          </cell>
        </row>
        <row r="12">
          <cell r="C12" t="str">
            <v>91440115591525377U</v>
          </cell>
          <cell r="D12" t="str">
            <v>广州市三众塑料制品有限公司</v>
          </cell>
          <cell r="E12" t="str">
            <v>是</v>
          </cell>
          <cell r="F12" t="str">
            <v>否</v>
          </cell>
          <cell r="G12" t="str">
            <v>-</v>
          </cell>
          <cell r="H12" t="str">
            <v>-</v>
          </cell>
          <cell r="I12" t="str">
            <v>-</v>
          </cell>
          <cell r="J12">
            <v>0</v>
          </cell>
          <cell r="K12">
            <v>0</v>
          </cell>
        </row>
        <row r="13">
          <cell r="C13" t="str">
            <v>91440115088231080R</v>
          </cell>
          <cell r="D13" t="str">
            <v>广州市思艺印刷有限公司</v>
          </cell>
          <cell r="E13" t="str">
            <v>是</v>
          </cell>
          <cell r="F13" t="str">
            <v>否</v>
          </cell>
          <cell r="G13" t="str">
            <v>-</v>
          </cell>
          <cell r="H13" t="str">
            <v>-</v>
          </cell>
          <cell r="I13" t="str">
            <v>-</v>
          </cell>
          <cell r="J13">
            <v>0</v>
          </cell>
          <cell r="K13">
            <v>0</v>
          </cell>
        </row>
        <row r="14">
          <cell r="C14" t="str">
            <v>91440101MA5CKJU76U</v>
          </cell>
          <cell r="D14" t="str">
            <v>广州骏成木业有限公司</v>
          </cell>
          <cell r="E14" t="str">
            <v>是（税务登记日期为2019年1月21日）</v>
          </cell>
          <cell r="F14" t="str">
            <v>否</v>
          </cell>
          <cell r="G14" t="str">
            <v>-</v>
          </cell>
          <cell r="H14" t="str">
            <v>-</v>
          </cell>
          <cell r="I14" t="str">
            <v>-</v>
          </cell>
          <cell r="J14">
            <v>0</v>
          </cell>
          <cell r="K14">
            <v>0</v>
          </cell>
        </row>
        <row r="15">
          <cell r="C15" t="str">
            <v>91440115799417500N</v>
          </cell>
          <cell r="D15" t="str">
            <v>广州伟诚木业有限公司</v>
          </cell>
          <cell r="E15" t="str">
            <v>已注销（2019年12月30日注销）</v>
          </cell>
          <cell r="F15" t="str">
            <v>否</v>
          </cell>
          <cell r="G15" t="str">
            <v>-</v>
          </cell>
          <cell r="H15" t="str">
            <v>-</v>
          </cell>
          <cell r="I15" t="str">
            <v>-</v>
          </cell>
          <cell r="J15">
            <v>0</v>
          </cell>
          <cell r="K15">
            <v>0</v>
          </cell>
        </row>
        <row r="16">
          <cell r="C16" t="str">
            <v>92440101L6229350X2</v>
          </cell>
          <cell r="D16" t="str">
            <v>广州市南沙区榄核梁介妹木制品厂</v>
          </cell>
          <cell r="E16" t="str">
            <v>是</v>
          </cell>
          <cell r="F16" t="str">
            <v>否</v>
          </cell>
          <cell r="G16" t="str">
            <v>-</v>
          </cell>
          <cell r="H16" t="str">
            <v>-</v>
          </cell>
          <cell r="I16" t="str">
            <v>-</v>
          </cell>
          <cell r="J16">
            <v>0</v>
          </cell>
          <cell r="K16">
            <v>0</v>
          </cell>
        </row>
        <row r="17">
          <cell r="C17" t="str">
            <v>9244010172681357XP</v>
          </cell>
          <cell r="D17" t="str">
            <v>广州市南沙区东涌南伟木器厂</v>
          </cell>
          <cell r="E17" t="str">
            <v>是</v>
          </cell>
          <cell r="F17" t="str">
            <v>否</v>
          </cell>
          <cell r="G17" t="str">
            <v>-</v>
          </cell>
          <cell r="H17" t="str">
            <v>-</v>
          </cell>
          <cell r="I17" t="str">
            <v>-</v>
          </cell>
          <cell r="J17">
            <v>0</v>
          </cell>
          <cell r="K17">
            <v>0</v>
          </cell>
        </row>
        <row r="18">
          <cell r="C18" t="str">
            <v>91440101669955802G</v>
          </cell>
          <cell r="D18" t="str">
            <v>广州志盈塑料制品有限公司</v>
          </cell>
          <cell r="E18" t="str">
            <v>是</v>
          </cell>
          <cell r="F18" t="str">
            <v>否</v>
          </cell>
          <cell r="G18" t="str">
            <v>-</v>
          </cell>
          <cell r="H18" t="str">
            <v>-</v>
          </cell>
          <cell r="I18" t="str">
            <v>-</v>
          </cell>
          <cell r="J18">
            <v>0</v>
          </cell>
          <cell r="K18">
            <v>0</v>
          </cell>
        </row>
        <row r="19">
          <cell r="C19" t="str">
            <v>91440115585682691E</v>
          </cell>
          <cell r="D19" t="str">
            <v>广州银冠温控器有限公司</v>
          </cell>
          <cell r="E19" t="str">
            <v>是</v>
          </cell>
          <cell r="F19" t="str">
            <v>否</v>
          </cell>
          <cell r="G19" t="str">
            <v>-</v>
          </cell>
          <cell r="H19" t="str">
            <v>-</v>
          </cell>
          <cell r="I19" t="str">
            <v>-</v>
          </cell>
          <cell r="J19">
            <v>0</v>
          </cell>
          <cell r="K19">
            <v>0</v>
          </cell>
        </row>
        <row r="20">
          <cell r="C20" t="str">
            <v>91440115673452829U</v>
          </cell>
          <cell r="D20" t="str">
            <v>广州市屹东塑料制品有限公司</v>
          </cell>
          <cell r="E20" t="str">
            <v>是</v>
          </cell>
          <cell r="F20" t="str">
            <v>否</v>
          </cell>
          <cell r="G20" t="str">
            <v>-</v>
          </cell>
          <cell r="H20" t="str">
            <v>-</v>
          </cell>
          <cell r="I20" t="str">
            <v>-</v>
          </cell>
          <cell r="J20">
            <v>0</v>
          </cell>
          <cell r="K20">
            <v>0</v>
          </cell>
        </row>
        <row r="21">
          <cell r="C21" t="str">
            <v>91440101304745984A</v>
          </cell>
          <cell r="D21" t="str">
            <v>广州市沃瑞斯顿纸品制造有限公司</v>
          </cell>
          <cell r="E21" t="str">
            <v>是</v>
          </cell>
          <cell r="F21" t="str">
            <v>否</v>
          </cell>
          <cell r="G21" t="str">
            <v>-</v>
          </cell>
          <cell r="H21" t="str">
            <v>-</v>
          </cell>
          <cell r="I21" t="str">
            <v>-</v>
          </cell>
          <cell r="J21">
            <v>0</v>
          </cell>
          <cell r="K21">
            <v>0</v>
          </cell>
        </row>
        <row r="22">
          <cell r="C22" t="str">
            <v>91440113749924221J</v>
          </cell>
          <cell r="D22" t="str">
            <v>广州市天宏包装材料有限公司</v>
          </cell>
          <cell r="E22" t="str">
            <v>是</v>
          </cell>
          <cell r="F22" t="str">
            <v>否</v>
          </cell>
          <cell r="G22" t="str">
            <v>-</v>
          </cell>
          <cell r="H22" t="str">
            <v>-</v>
          </cell>
          <cell r="I22" t="str">
            <v>-</v>
          </cell>
          <cell r="J22">
            <v>0</v>
          </cell>
          <cell r="K22">
            <v>0</v>
          </cell>
        </row>
        <row r="23">
          <cell r="C23" t="str">
            <v>9144011568523874XB</v>
          </cell>
          <cell r="D23" t="str">
            <v>广州穗辉金属制品有限公司</v>
          </cell>
          <cell r="E23" t="str">
            <v>是</v>
          </cell>
          <cell r="F23" t="str">
            <v>是</v>
          </cell>
          <cell r="G23" t="str">
            <v>穗南税一所 简罚 (2019) 154057 号,穗南税一所 简罚 (2019) 155365 号</v>
          </cell>
          <cell r="H23" t="str">
            <v>2019-09-18 ,2019-10-23</v>
          </cell>
          <cell r="I23" t="str">
            <v>丢失发票,分别罚款200元和80元。</v>
          </cell>
          <cell r="J23">
            <v>0</v>
          </cell>
          <cell r="K23">
            <v>0</v>
          </cell>
        </row>
        <row r="24">
          <cell r="C24" t="str">
            <v>91440101MA5ALTEX8B</v>
          </cell>
          <cell r="D24" t="str">
            <v>广州润达实业有限公司</v>
          </cell>
          <cell r="E24" t="str">
            <v>是</v>
          </cell>
          <cell r="F24" t="str">
            <v>否</v>
          </cell>
          <cell r="G24" t="str">
            <v>-</v>
          </cell>
          <cell r="H24" t="str">
            <v>-</v>
          </cell>
          <cell r="I24" t="str">
            <v>-</v>
          </cell>
          <cell r="J24">
            <v>0</v>
          </cell>
          <cell r="K24">
            <v>0</v>
          </cell>
        </row>
        <row r="25">
          <cell r="C25" t="str">
            <v>91440101191477644C</v>
          </cell>
          <cell r="D25" t="str">
            <v>广州佳巧纸箱印刷厂（有限合伙）</v>
          </cell>
          <cell r="E25" t="str">
            <v>是</v>
          </cell>
          <cell r="F25" t="str">
            <v>否</v>
          </cell>
          <cell r="G25" t="str">
            <v>-</v>
          </cell>
          <cell r="H25" t="str">
            <v>-</v>
          </cell>
          <cell r="I25" t="str">
            <v>-</v>
          </cell>
          <cell r="J25">
            <v>0</v>
          </cell>
          <cell r="K25">
            <v>0</v>
          </cell>
        </row>
        <row r="26">
          <cell r="C26" t="str">
            <v>91440101MA59R59B26</v>
          </cell>
          <cell r="D26" t="str">
            <v>广州高晖包装材料有限公司</v>
          </cell>
          <cell r="E26" t="str">
            <v>是</v>
          </cell>
          <cell r="F26" t="str">
            <v>否</v>
          </cell>
          <cell r="G26" t="str">
            <v>-</v>
          </cell>
          <cell r="H26" t="str">
            <v>-</v>
          </cell>
          <cell r="I26" t="str">
            <v>-</v>
          </cell>
          <cell r="J26">
            <v>0</v>
          </cell>
          <cell r="K26">
            <v>0</v>
          </cell>
        </row>
        <row r="27">
          <cell r="C27" t="str">
            <v>91440101MA59NR3U8G</v>
          </cell>
          <cell r="D27" t="str">
            <v>广州市丰龙金属精工制造有限公司</v>
          </cell>
          <cell r="E27" t="str">
            <v>是</v>
          </cell>
          <cell r="F27" t="str">
            <v>否</v>
          </cell>
          <cell r="G27" t="str">
            <v>-</v>
          </cell>
          <cell r="H27" t="str">
            <v>-</v>
          </cell>
          <cell r="I27" t="str">
            <v>-</v>
          </cell>
          <cell r="J27">
            <v>0</v>
          </cell>
          <cell r="K27">
            <v>0</v>
          </cell>
        </row>
        <row r="28">
          <cell r="C28" t="str">
            <v>91440115691518182B</v>
          </cell>
          <cell r="D28" t="str">
            <v>广州市浩宏锋纸制品有限公司</v>
          </cell>
          <cell r="E28" t="str">
            <v>是</v>
          </cell>
          <cell r="F28" t="str">
            <v>否</v>
          </cell>
          <cell r="G28" t="str">
            <v>-</v>
          </cell>
          <cell r="H28" t="str">
            <v>-</v>
          </cell>
          <cell r="I28" t="str">
            <v>-</v>
          </cell>
          <cell r="J28">
            <v>0</v>
          </cell>
          <cell r="K28">
            <v>0</v>
          </cell>
        </row>
        <row r="29">
          <cell r="C29" t="str">
            <v>91440101MA59TE9J39</v>
          </cell>
          <cell r="D29" t="str">
            <v>广州市华轩纸制品有限公司</v>
          </cell>
          <cell r="E29" t="str">
            <v>是</v>
          </cell>
          <cell r="F29" t="str">
            <v>否</v>
          </cell>
          <cell r="G29" t="str">
            <v>-</v>
          </cell>
          <cell r="H29" t="str">
            <v>-</v>
          </cell>
          <cell r="I29" t="str">
            <v>-</v>
          </cell>
          <cell r="J29">
            <v>0</v>
          </cell>
          <cell r="K29">
            <v>0</v>
          </cell>
        </row>
        <row r="30">
          <cell r="C30" t="str">
            <v>91440101562268164R</v>
          </cell>
          <cell r="D30" t="str">
            <v>广州市盟亚润滑油开发有限公司</v>
          </cell>
          <cell r="E30" t="str">
            <v>是</v>
          </cell>
          <cell r="F30" t="str">
            <v>否</v>
          </cell>
          <cell r="G30" t="str">
            <v>-</v>
          </cell>
          <cell r="H30" t="str">
            <v>-</v>
          </cell>
          <cell r="I30" t="str">
            <v>-</v>
          </cell>
          <cell r="J30">
            <v>0</v>
          </cell>
          <cell r="K30">
            <v>0</v>
          </cell>
        </row>
        <row r="31">
          <cell r="C31" t="str">
            <v>91440113558389529L</v>
          </cell>
          <cell r="D31" t="str">
            <v>广州旭川合成材料有限公司</v>
          </cell>
          <cell r="E31" t="str">
            <v>是</v>
          </cell>
          <cell r="F31" t="str">
            <v>否</v>
          </cell>
          <cell r="G31" t="str">
            <v>-</v>
          </cell>
          <cell r="H31" t="str">
            <v>-</v>
          </cell>
          <cell r="I31" t="str">
            <v>-</v>
          </cell>
          <cell r="J31">
            <v>0</v>
          </cell>
          <cell r="K31">
            <v>0</v>
          </cell>
        </row>
        <row r="32">
          <cell r="C32" t="str">
            <v>914401153045690609</v>
          </cell>
          <cell r="D32" t="str">
            <v>广州悦龙印刷有限公司</v>
          </cell>
          <cell r="E32" t="str">
            <v>是</v>
          </cell>
          <cell r="F32" t="str">
            <v>否</v>
          </cell>
          <cell r="G32" t="str">
            <v>-</v>
          </cell>
          <cell r="H32" t="str">
            <v>-</v>
          </cell>
          <cell r="I32" t="str">
            <v>-</v>
          </cell>
          <cell r="J32">
            <v>0</v>
          </cell>
          <cell r="K32">
            <v>0</v>
          </cell>
        </row>
        <row r="33">
          <cell r="C33" t="str">
            <v>91440115769539523C</v>
          </cell>
          <cell r="D33" t="str">
            <v>广州关西涂料有限公司</v>
          </cell>
          <cell r="E33" t="str">
            <v>是</v>
          </cell>
          <cell r="F33" t="str">
            <v>否</v>
          </cell>
          <cell r="G33" t="str">
            <v>-</v>
          </cell>
          <cell r="H33" t="str">
            <v>-</v>
          </cell>
          <cell r="I33" t="str">
            <v>-</v>
          </cell>
          <cell r="J33">
            <v>0</v>
          </cell>
          <cell r="K33">
            <v>0</v>
          </cell>
        </row>
        <row r="34">
          <cell r="C34" t="str">
            <v>9144011576404285XA</v>
          </cell>
          <cell r="D34" t="str">
            <v>广钢气体（广州）有限公司</v>
          </cell>
          <cell r="E34" t="str">
            <v>是</v>
          </cell>
          <cell r="F34" t="str">
            <v>否</v>
          </cell>
          <cell r="G34" t="str">
            <v>-</v>
          </cell>
          <cell r="H34" t="str">
            <v>-</v>
          </cell>
          <cell r="I34" t="str">
            <v>-</v>
          </cell>
          <cell r="J34">
            <v>0</v>
          </cell>
          <cell r="K34">
            <v>0</v>
          </cell>
        </row>
        <row r="35">
          <cell r="C35" t="str">
            <v>91440115775674078B</v>
          </cell>
          <cell r="D35" t="str">
            <v>广州大峰精密工业有限公司</v>
          </cell>
          <cell r="E35" t="str">
            <v>是</v>
          </cell>
          <cell r="F35" t="str">
            <v>否</v>
          </cell>
          <cell r="G35" t="str">
            <v>-</v>
          </cell>
          <cell r="H35" t="str">
            <v>-</v>
          </cell>
          <cell r="I35" t="str">
            <v>-</v>
          </cell>
          <cell r="J35">
            <v>0</v>
          </cell>
          <cell r="K35">
            <v>0</v>
          </cell>
        </row>
        <row r="36">
          <cell r="C36" t="str">
            <v>9144010177836899X8</v>
          </cell>
          <cell r="D36" t="str">
            <v>住江互太（广州）汽车纺织产品有限公司</v>
          </cell>
          <cell r="E36" t="str">
            <v>是</v>
          </cell>
          <cell r="F36" t="str">
            <v>否</v>
          </cell>
          <cell r="G36" t="str">
            <v>-</v>
          </cell>
          <cell r="H36" t="str">
            <v>-</v>
          </cell>
          <cell r="I36" t="str">
            <v>-</v>
          </cell>
          <cell r="J36">
            <v>0</v>
          </cell>
          <cell r="K36">
            <v>0</v>
          </cell>
        </row>
      </sheetData>
      <sheetData sheetId="5">
        <row r="3">
          <cell r="C3" t="str">
            <v>统一社会
信用代码</v>
          </cell>
          <cell r="D3" t="str">
            <v>申请政策事项</v>
          </cell>
          <cell r="E3" t="str">
            <v>在南沙注册或迁入南沙时间（由政数局填写）</v>
          </cell>
          <cell r="F3" t="str">
            <v>注册登记行业类别（由政数局填写）</v>
          </cell>
          <cell r="G3" t="str">
            <v>2019年至今税务征管关系
是否在南沙区
（由税务局填写）</v>
          </cell>
          <cell r="H3" t="str">
            <v>2019年至今统计关系
是否在南沙区
（由统计局填写）</v>
          </cell>
          <cell r="I3" t="str">
            <v>纳入统计时间
（由统计局填写）</v>
          </cell>
          <cell r="J3" t="str">
            <v>入统登记企业类别（由统计局填写）</v>
          </cell>
          <cell r="K3" t="str">
            <v>工业投资项目是否已入统
（由统计局填写）</v>
          </cell>
        </row>
        <row r="3">
          <cell r="M3" t="str">
            <v>2019年是否存在违法违规情况（以行政处罚书时间为准，执法部门填写）</v>
          </cell>
          <cell r="N3" t="str">
            <v>违法违规详细情况（执法部门填写）</v>
          </cell>
        </row>
        <row r="3">
          <cell r="S3" t="str">
            <v>是否获得同类奖励？
（政策兑现部门填写）</v>
          </cell>
        </row>
        <row r="4">
          <cell r="K4" t="str">
            <v>项目名称</v>
          </cell>
          <cell r="L4" t="str">
            <v>入统情况</v>
          </cell>
        </row>
        <row r="4">
          <cell r="N4" t="str">
            <v>行政处罚书
文号</v>
          </cell>
          <cell r="O4" t="str">
            <v>行政处罚书时间
（X年X月X日）</v>
          </cell>
          <cell r="P4" t="str">
            <v>违法违规详情及有关违法行为是否已整改落实</v>
          </cell>
          <cell r="Q4" t="str">
            <v>是否推荐该企业申报相关奖励</v>
          </cell>
          <cell r="R4" t="str">
            <v>理由</v>
          </cell>
        </row>
        <row r="5">
          <cell r="C5" t="str">
            <v>XX</v>
          </cell>
          <cell r="D5" t="str">
            <v>XX</v>
          </cell>
          <cell r="E5">
            <v>42736</v>
          </cell>
          <cell r="F5" t="str">
            <v>制造业</v>
          </cell>
          <cell r="G5" t="str">
            <v>是</v>
          </cell>
          <cell r="H5" t="str">
            <v>是</v>
          </cell>
          <cell r="I5">
            <v>42736</v>
          </cell>
          <cell r="J5" t="str">
            <v>工业</v>
          </cell>
          <cell r="K5" t="str">
            <v>全自动辊轧成型生产线的技术改造项目</v>
          </cell>
          <cell r="L5" t="str">
            <v>已入统</v>
          </cell>
          <cell r="M5" t="str">
            <v>是</v>
          </cell>
          <cell r="N5" t="str">
            <v>南环罚字〔2019〕77号</v>
          </cell>
          <cell r="O5">
            <v>43537</v>
          </cell>
          <cell r="P5" t="str">
            <v>通过雨水管道排放废水。</v>
          </cell>
          <cell r="Q5" t="str">
            <v>不予推荐</v>
          </cell>
          <cell r="R5" t="str">
            <v>根据《政策协调工作会议纪要》第X条，…，或其他理由</v>
          </cell>
          <cell r="S5" t="str">
            <v>否</v>
          </cell>
        </row>
        <row r="6">
          <cell r="C6" t="str">
            <v>XX</v>
          </cell>
          <cell r="D6" t="str">
            <v>XX</v>
          </cell>
          <cell r="E6" t="str">
            <v>未在南沙注册</v>
          </cell>
          <cell r="F6" t="str">
            <v>/</v>
          </cell>
          <cell r="G6" t="str">
            <v>是</v>
          </cell>
          <cell r="H6" t="str">
            <v>是</v>
          </cell>
          <cell r="I6">
            <v>42736</v>
          </cell>
          <cell r="J6" t="str">
            <v>工业</v>
          </cell>
        </row>
        <row r="6">
          <cell r="M6" t="str">
            <v>是</v>
          </cell>
          <cell r="N6" t="str">
            <v>南环罚字〔2019〕88号</v>
          </cell>
          <cell r="O6">
            <v>43546</v>
          </cell>
          <cell r="P6" t="str">
            <v>通过雨水管道排放废水。</v>
          </cell>
          <cell r="Q6" t="str">
            <v>推荐</v>
          </cell>
          <cell r="R6" t="str">
            <v>根据《政策协调工作会议纪要》第X条，…，或其他理由</v>
          </cell>
          <cell r="S6" t="str">
            <v>是，曾获得《总部经济发展扶持办法》2019年经济贡献奖，XX万元。</v>
          </cell>
        </row>
        <row r="7">
          <cell r="C7" t="str">
            <v>XX</v>
          </cell>
          <cell r="D7" t="str">
            <v>XX</v>
          </cell>
          <cell r="E7" t="str">
            <v>已迁出南沙</v>
          </cell>
          <cell r="F7" t="str">
            <v>制造业</v>
          </cell>
          <cell r="G7" t="str">
            <v>否</v>
          </cell>
          <cell r="H7" t="str">
            <v>否</v>
          </cell>
          <cell r="I7" t="str">
            <v>统计关系在XX区</v>
          </cell>
          <cell r="J7" t="str">
            <v>工业</v>
          </cell>
        </row>
        <row r="7">
          <cell r="M7" t="str">
            <v>否</v>
          </cell>
          <cell r="N7" t="str">
            <v>——</v>
          </cell>
          <cell r="O7" t="str">
            <v>——</v>
          </cell>
        </row>
        <row r="7">
          <cell r="Q7" t="str">
            <v>——</v>
          </cell>
          <cell r="R7" t="str">
            <v>——</v>
          </cell>
          <cell r="S7" t="str">
            <v>是，曾获得一企一策《XX协议》场租补贴XX万元。</v>
          </cell>
        </row>
        <row r="8">
          <cell r="C8" t="str">
            <v>91440115742955316N</v>
          </cell>
          <cell r="D8" t="str">
            <v>先进制造业企业资金配套</v>
          </cell>
        </row>
        <row r="8">
          <cell r="K8" t="str">
            <v>无需核查</v>
          </cell>
        </row>
        <row r="9">
          <cell r="C9" t="str">
            <v>91440101MA5AKLXR2N</v>
          </cell>
          <cell r="D9" t="str">
            <v>非总部型先进制造业企业经营贡献奖</v>
          </cell>
        </row>
        <row r="9">
          <cell r="K9" t="str">
            <v>无需核查</v>
          </cell>
        </row>
        <row r="10">
          <cell r="C10" t="str">
            <v>91440115618700084A</v>
          </cell>
          <cell r="D10" t="str">
            <v>先进制造业企业固定资产投资补助</v>
          </cell>
          <cell r="E10" t="str">
            <v>已在第一批核查</v>
          </cell>
        </row>
        <row r="10">
          <cell r="K10" t="str">
            <v>安捷利高密度柔性电路板智能化车间技术改造项目</v>
          </cell>
        </row>
        <row r="10">
          <cell r="M10" t="str">
            <v>已在第一批核查</v>
          </cell>
        </row>
        <row r="10">
          <cell r="S10" t="str">
            <v>2016年、2017年专利相关奖励、2016年、2017年项目配套奖、2018年度高新技术企业新认定奖励、2018年度科技计划项目（科技奖励）奖励、2019年创新平台奖励、南沙区高成长型科技企业认定及2019年研发经费投入奖励</v>
          </cell>
        </row>
        <row r="11">
          <cell r="C11" t="str">
            <v>91440101761942502U</v>
          </cell>
          <cell r="D11" t="str">
            <v>先进制造业企业技改后奖补</v>
          </cell>
          <cell r="E11" t="str">
            <v>已在第一批核查</v>
          </cell>
        </row>
        <row r="11">
          <cell r="K11" t="str">
            <v>VCT（可变进气凸轮正时系统）生产线的技术改造项目</v>
          </cell>
        </row>
        <row r="11">
          <cell r="M11" t="str">
            <v>已在第一批核查</v>
          </cell>
        </row>
        <row r="12">
          <cell r="C12" t="str">
            <v>91440101717852200L</v>
          </cell>
          <cell r="D12" t="str">
            <v>先进制造业企业技改后奖补
先进制造业企业固定资产投资补助</v>
          </cell>
          <cell r="E12" t="str">
            <v>已在第一批核查</v>
          </cell>
        </row>
        <row r="12">
          <cell r="K12" t="str">
            <v>广汽丰田生产车间智能化提升技术改造项目</v>
          </cell>
        </row>
        <row r="12">
          <cell r="M12" t="str">
            <v>已在第一批核查</v>
          </cell>
        </row>
        <row r="12">
          <cell r="S12" t="str">
            <v>2018年度高新技术企业新认定奖励</v>
          </cell>
        </row>
        <row r="13">
          <cell r="C13" t="str">
            <v>9144010155444421XT</v>
          </cell>
          <cell r="D13" t="str">
            <v>先进制造业企业技改后奖补
先进制造业企业固定资产投资补助</v>
          </cell>
          <cell r="E13" t="str">
            <v>已在第一批核查</v>
          </cell>
        </row>
        <row r="13">
          <cell r="K13" t="str">
            <v>新增全自动桶装生产线技术改造项目</v>
          </cell>
        </row>
        <row r="13">
          <cell r="M13" t="str">
            <v>已在第一批核查</v>
          </cell>
        </row>
        <row r="13">
          <cell r="S13" t="str">
            <v>2016年2017年专利相关奖励、南沙区2018年度创新平台奖励、2019年高新技术企业新认定奖励</v>
          </cell>
        </row>
        <row r="14">
          <cell r="C14" t="str">
            <v>91440115766139831B</v>
          </cell>
          <cell r="D14" t="str">
            <v>先进制造业企业技改后奖补</v>
          </cell>
          <cell r="E14" t="str">
            <v>已在第一批核查</v>
          </cell>
        </row>
        <row r="14">
          <cell r="K14" t="str">
            <v>新型复合片材型软管的研发及产业化技术改造项目</v>
          </cell>
        </row>
        <row r="14">
          <cell r="M14" t="str">
            <v>已在第一批核查</v>
          </cell>
        </row>
        <row r="14">
          <cell r="S14" t="str">
            <v>2016年、2017年专利相关奖励、南沙区2017年度高新技术企业新认定奖励、南沙区2018年度创新平台奖励</v>
          </cell>
        </row>
        <row r="15">
          <cell r="C15" t="str">
            <v>914401017661313622</v>
          </cell>
          <cell r="D15" t="str">
            <v>先进制造业企业固定资产投资补助</v>
          </cell>
          <cell r="E15" t="str">
            <v>已在第一批核查</v>
          </cell>
        </row>
        <row r="15">
          <cell r="K15" t="str">
            <v>汽车零部件生产加工车间技术改造项目</v>
          </cell>
        </row>
        <row r="15">
          <cell r="M15" t="str">
            <v>已在第一批核查</v>
          </cell>
        </row>
        <row r="16">
          <cell r="K16" t="str">
            <v>汽车零部件冲压成型技术改造项目</v>
          </cell>
        </row>
        <row r="17">
          <cell r="K17" t="str">
            <v>高质量汽车零部件生产设备更新技术改造项目</v>
          </cell>
        </row>
        <row r="18">
          <cell r="C18">
            <v>9.14401157661223e+17</v>
          </cell>
          <cell r="D18" t="str">
            <v>先进制造业企业技改后奖补
先进制造业企业固定资产投资补助</v>
          </cell>
          <cell r="E18" t="str">
            <v>已在第一批核查</v>
          </cell>
        </row>
        <row r="18">
          <cell r="K18" t="str">
            <v>汽车饰件自动化生产线升级技术改造项目</v>
          </cell>
        </row>
        <row r="18">
          <cell r="M18" t="str">
            <v>已在第一批核查</v>
          </cell>
        </row>
        <row r="18">
          <cell r="S18" t="str">
            <v>2016年2017年专利相关奖励、</v>
          </cell>
        </row>
        <row r="19">
          <cell r="C19" t="str">
            <v>91440101771158973D</v>
          </cell>
          <cell r="D19" t="str">
            <v>先进制造业企业技改后奖补
先进制造业企业固定资产投资补助</v>
          </cell>
          <cell r="E19" t="str">
            <v>已在第一批核查</v>
          </cell>
        </row>
        <row r="19">
          <cell r="K19" t="str">
            <v>汽车轮圈无人自动化生产线智能升级技术改造项目</v>
          </cell>
        </row>
        <row r="19">
          <cell r="M19" t="str">
            <v>已在第一批核查</v>
          </cell>
        </row>
        <row r="20">
          <cell r="C20" t="str">
            <v>91440101618702629T</v>
          </cell>
          <cell r="D20" t="str">
            <v>先进制造业企业资金配套
先进制造业企业技改后奖补</v>
          </cell>
        </row>
        <row r="20">
          <cell r="K20" t="str">
            <v>多层精密PCB钻孔工序装备智能化升级技术改造项目</v>
          </cell>
        </row>
        <row r="20">
          <cell r="S20" t="str">
            <v>2016年2017年专利相关奖励、南沙区2017年度高新技术企业新认定奖励、南沙区2018年度创新平台奖励</v>
          </cell>
        </row>
        <row r="21">
          <cell r="C21" t="str">
            <v>914401017733208901</v>
          </cell>
          <cell r="D21" t="str">
            <v>先进制造业企业技改后奖补
先进制造业企业固定资产投资补助</v>
          </cell>
        </row>
        <row r="21">
          <cell r="K21" t="str">
            <v>木棉花特殊丙烯酸酯单体生产线技术改造项目</v>
          </cell>
        </row>
        <row r="22">
          <cell r="K22" t="str">
            <v>P2车间染色物理温和技术改造项目</v>
          </cell>
        </row>
        <row r="23">
          <cell r="C23" t="str">
            <v>914401155961518373</v>
          </cell>
          <cell r="D23" t="str">
            <v>先进制造业企业产业联动发展奖卖方</v>
          </cell>
        </row>
        <row r="23">
          <cell r="K23" t="str">
            <v>无需核查</v>
          </cell>
        </row>
        <row r="24">
          <cell r="C24" t="str">
            <v>91440101353518542N</v>
          </cell>
          <cell r="D24" t="str">
            <v>先进制造业企业产业联动发展奖卖方</v>
          </cell>
        </row>
        <row r="24">
          <cell r="K24" t="str">
            <v>无需核查</v>
          </cell>
        </row>
        <row r="25">
          <cell r="C25" t="str">
            <v>91440115304614677R</v>
          </cell>
          <cell r="D25" t="str">
            <v>先进制造业企业产业联动发展奖卖方</v>
          </cell>
        </row>
        <row r="25">
          <cell r="K25" t="str">
            <v>无需核查</v>
          </cell>
        </row>
        <row r="26">
          <cell r="C26" t="str">
            <v>91440115591525377U</v>
          </cell>
          <cell r="D26" t="str">
            <v>先进制造业企业产业联动发展奖卖方</v>
          </cell>
        </row>
        <row r="26">
          <cell r="K26" t="str">
            <v>无需核查</v>
          </cell>
        </row>
        <row r="27">
          <cell r="C27" t="str">
            <v>91440115088231080R</v>
          </cell>
          <cell r="D27" t="str">
            <v>先进制造业企业产业联动发展奖卖方</v>
          </cell>
        </row>
        <row r="27">
          <cell r="K27" t="str">
            <v>无需核查</v>
          </cell>
        </row>
        <row r="28">
          <cell r="C28" t="str">
            <v>91440101MA5CKJU76U</v>
          </cell>
          <cell r="D28" t="str">
            <v>先进制造业企业产业联动发展奖卖方</v>
          </cell>
        </row>
        <row r="28">
          <cell r="K28" t="str">
            <v>无需核查</v>
          </cell>
        </row>
        <row r="29">
          <cell r="C29" t="str">
            <v>91440115799417500N</v>
          </cell>
          <cell r="D29" t="str">
            <v>先进制造业企业产业联动发展奖卖方</v>
          </cell>
        </row>
        <row r="29">
          <cell r="K29" t="str">
            <v>无需核查</v>
          </cell>
        </row>
        <row r="30">
          <cell r="C30" t="str">
            <v>92440101L6229350X2</v>
          </cell>
          <cell r="D30" t="str">
            <v>先进制造业企业产业联动发展奖卖方</v>
          </cell>
        </row>
        <row r="30">
          <cell r="K30" t="str">
            <v>无需核查</v>
          </cell>
        </row>
        <row r="31">
          <cell r="C31" t="str">
            <v>9244010172681357XP</v>
          </cell>
          <cell r="D31" t="str">
            <v>先进制造业企业产业联动发展奖卖方</v>
          </cell>
        </row>
        <row r="31">
          <cell r="K31" t="str">
            <v>无需核查</v>
          </cell>
        </row>
        <row r="32">
          <cell r="C32" t="str">
            <v>91440101669955802G</v>
          </cell>
          <cell r="D32" t="str">
            <v>先进制造业企业产业联动发展奖卖方</v>
          </cell>
        </row>
        <row r="32">
          <cell r="K32" t="str">
            <v>无需核查</v>
          </cell>
        </row>
        <row r="33">
          <cell r="C33" t="str">
            <v>91440115585682691E</v>
          </cell>
          <cell r="D33" t="str">
            <v>先进制造业企业产业联动发展奖卖方</v>
          </cell>
        </row>
        <row r="33">
          <cell r="K33" t="str">
            <v>无需核查</v>
          </cell>
        </row>
        <row r="34">
          <cell r="C34" t="str">
            <v>91440115673452829U</v>
          </cell>
          <cell r="D34" t="str">
            <v>先进制造业企业产业联动发展奖卖方</v>
          </cell>
        </row>
        <row r="34">
          <cell r="K34" t="str">
            <v>无需核查</v>
          </cell>
        </row>
        <row r="35">
          <cell r="C35" t="str">
            <v>91440101304745984A</v>
          </cell>
          <cell r="D35" t="str">
            <v>先进制造业企业产业联动发展奖卖方</v>
          </cell>
        </row>
        <row r="35">
          <cell r="K35" t="str">
            <v>无需核查</v>
          </cell>
        </row>
        <row r="36">
          <cell r="C36" t="str">
            <v>91440113749924221J</v>
          </cell>
          <cell r="D36" t="str">
            <v>先进制造业企业产业联动发展奖卖方</v>
          </cell>
        </row>
        <row r="36">
          <cell r="K36" t="str">
            <v>无需核查</v>
          </cell>
        </row>
        <row r="37">
          <cell r="C37" t="str">
            <v>9144011568523874XB</v>
          </cell>
          <cell r="D37" t="str">
            <v>先进制造业企业产业联动发展奖卖方</v>
          </cell>
        </row>
        <row r="37">
          <cell r="K37" t="str">
            <v>无需核查</v>
          </cell>
        </row>
        <row r="38">
          <cell r="C38" t="str">
            <v>91440101MA5ALTEX8B</v>
          </cell>
          <cell r="D38" t="str">
            <v>先进制造业企业产业联动发展奖卖方</v>
          </cell>
        </row>
        <row r="38">
          <cell r="K38" t="str">
            <v>无需核查</v>
          </cell>
        </row>
        <row r="39">
          <cell r="C39" t="str">
            <v>91440101191477644C</v>
          </cell>
          <cell r="D39" t="str">
            <v>先进制造业企业产业联动发展奖卖方</v>
          </cell>
        </row>
        <row r="39">
          <cell r="K39" t="str">
            <v>无需核查</v>
          </cell>
        </row>
        <row r="40">
          <cell r="C40" t="str">
            <v>91440101MA59R59B26</v>
          </cell>
          <cell r="D40" t="str">
            <v>先进制造业企业产业联动发展奖卖方</v>
          </cell>
        </row>
        <row r="40">
          <cell r="K40" t="str">
            <v>无需核查</v>
          </cell>
        </row>
        <row r="41">
          <cell r="C41" t="str">
            <v>91440101MA59NR3U8G</v>
          </cell>
          <cell r="D41" t="str">
            <v>先进制造业企业产业联动发展奖卖方</v>
          </cell>
        </row>
        <row r="41">
          <cell r="K41" t="str">
            <v>无需核查</v>
          </cell>
        </row>
        <row r="42">
          <cell r="C42" t="str">
            <v>91440115691518182B</v>
          </cell>
          <cell r="D42" t="str">
            <v>先进制造业企业产业联动发展奖卖方</v>
          </cell>
        </row>
        <row r="42">
          <cell r="K42" t="str">
            <v>无需核查</v>
          </cell>
        </row>
        <row r="43">
          <cell r="C43" t="str">
            <v>91440101MA59TE9J39</v>
          </cell>
          <cell r="D43" t="str">
            <v>先进制造业企业产业联动发展奖卖方</v>
          </cell>
        </row>
        <row r="43">
          <cell r="K43" t="str">
            <v>无需核查</v>
          </cell>
        </row>
        <row r="44">
          <cell r="C44" t="str">
            <v>91440101562268164R</v>
          </cell>
          <cell r="D44" t="str">
            <v>先进制造业企业产业联动发展奖卖方</v>
          </cell>
        </row>
        <row r="44">
          <cell r="K44" t="str">
            <v>无需核查</v>
          </cell>
        </row>
        <row r="45">
          <cell r="C45" t="str">
            <v>91440113558389529L</v>
          </cell>
          <cell r="D45" t="str">
            <v>先进制造业企业产业联动发展奖卖方</v>
          </cell>
        </row>
        <row r="45">
          <cell r="K45" t="str">
            <v>无需核查</v>
          </cell>
        </row>
        <row r="46">
          <cell r="C46" t="str">
            <v>914401153045690609</v>
          </cell>
          <cell r="D46" t="str">
            <v>先进制造业企业产业联动发展奖卖方</v>
          </cell>
        </row>
        <row r="46">
          <cell r="K46" t="str">
            <v>无需核查</v>
          </cell>
        </row>
        <row r="47">
          <cell r="C47" t="str">
            <v>91440115769539523C</v>
          </cell>
          <cell r="D47" t="str">
            <v>先进制造业企业产业联动发展奖卖方</v>
          </cell>
        </row>
        <row r="47">
          <cell r="K47" t="str">
            <v>无需核查</v>
          </cell>
        </row>
        <row r="48">
          <cell r="C48" t="str">
            <v>9144011576404285XA</v>
          </cell>
          <cell r="D48" t="str">
            <v>先进制造业企业产业联动发展奖卖方</v>
          </cell>
        </row>
        <row r="48">
          <cell r="K48" t="str">
            <v>无需核查</v>
          </cell>
        </row>
        <row r="49">
          <cell r="C49" t="str">
            <v>91440115775674078B</v>
          </cell>
          <cell r="D49" t="str">
            <v>先进制造业企业产业联动发展奖卖方</v>
          </cell>
        </row>
        <row r="49">
          <cell r="K49" t="str">
            <v>无需核查</v>
          </cell>
        </row>
        <row r="50">
          <cell r="C50" t="str">
            <v>9144010177836899X8</v>
          </cell>
          <cell r="D50" t="str">
            <v>先进制造业企业产业联动发展奖卖方</v>
          </cell>
        </row>
        <row r="50">
          <cell r="K50" t="str">
            <v>无需核查</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tabSelected="1" zoomScale="130" zoomScaleNormal="130" workbookViewId="0">
      <pane xSplit="4" ySplit="3" topLeftCell="E4" activePane="bottomRight" state="frozen"/>
      <selection/>
      <selection pane="topRight"/>
      <selection pane="bottomLeft"/>
      <selection pane="bottomRight" activeCell="A6" sqref="A6:A21"/>
    </sheetView>
  </sheetViews>
  <sheetFormatPr defaultColWidth="9" defaultRowHeight="14.25" outlineLevelCol="6"/>
  <cols>
    <col min="1" max="1" width="7.66666666666667" style="268" customWidth="1"/>
    <col min="2" max="2" width="18.4583333333333" style="269" customWidth="1"/>
    <col min="3" max="3" width="26.8833333333333" style="270" customWidth="1"/>
    <col min="4" max="4" width="22.8833333333333" style="268" customWidth="1"/>
    <col min="5" max="5" width="22" style="271" customWidth="1"/>
    <col min="6" max="6" width="11.775" style="271" customWidth="1"/>
    <col min="7" max="7" width="22" style="272" customWidth="1"/>
    <col min="8" max="16384" width="9" style="268"/>
  </cols>
  <sheetData>
    <row r="1" spans="1:1">
      <c r="A1" s="268" t="s">
        <v>0</v>
      </c>
    </row>
    <row r="2" ht="31.5" spans="1:7">
      <c r="A2" s="273" t="s">
        <v>1</v>
      </c>
      <c r="B2" s="273"/>
      <c r="C2" s="274"/>
      <c r="D2" s="273"/>
      <c r="E2" s="273"/>
      <c r="F2" s="273"/>
      <c r="G2" s="273"/>
    </row>
    <row r="3" ht="13.5" spans="1:7">
      <c r="A3" s="275" t="s">
        <v>2</v>
      </c>
      <c r="B3" s="276" t="s">
        <v>3</v>
      </c>
      <c r="C3" s="276" t="s">
        <v>4</v>
      </c>
      <c r="D3" s="276" t="s">
        <v>5</v>
      </c>
      <c r="E3" s="276" t="s">
        <v>6</v>
      </c>
      <c r="F3" s="276" t="s">
        <v>7</v>
      </c>
      <c r="G3" s="275" t="s">
        <v>8</v>
      </c>
    </row>
    <row r="4" s="265" customFormat="1" ht="78" customHeight="1" spans="1:7">
      <c r="A4" s="275"/>
      <c r="B4" s="276"/>
      <c r="C4" s="276"/>
      <c r="D4" s="276"/>
      <c r="E4" s="276"/>
      <c r="F4" s="276"/>
      <c r="G4" s="275"/>
    </row>
    <row r="5" s="265" customFormat="1" ht="26" customHeight="1" spans="1:7">
      <c r="A5" s="277" t="s">
        <v>9</v>
      </c>
      <c r="B5" s="278"/>
      <c r="C5" s="278"/>
      <c r="D5" s="278"/>
      <c r="E5" s="278"/>
      <c r="F5" s="276">
        <f>SUM(F6:F21)</f>
        <v>1554</v>
      </c>
      <c r="G5" s="279"/>
    </row>
    <row r="6" s="266" customFormat="1" ht="25" customHeight="1" spans="1:7">
      <c r="A6" s="280">
        <v>1</v>
      </c>
      <c r="B6" s="281" t="s">
        <v>10</v>
      </c>
      <c r="C6" s="282" t="s">
        <v>11</v>
      </c>
      <c r="D6" s="281" t="s">
        <v>12</v>
      </c>
      <c r="E6" s="283" t="s">
        <v>13</v>
      </c>
      <c r="F6" s="283">
        <v>23</v>
      </c>
      <c r="G6" s="280"/>
    </row>
    <row r="7" s="266" customFormat="1" ht="25" customHeight="1" spans="1:7">
      <c r="A7" s="280">
        <v>2</v>
      </c>
      <c r="B7" s="281" t="s">
        <v>14</v>
      </c>
      <c r="C7" s="282" t="s">
        <v>15</v>
      </c>
      <c r="D7" s="281" t="s">
        <v>16</v>
      </c>
      <c r="E7" s="283" t="s">
        <v>13</v>
      </c>
      <c r="F7" s="283">
        <v>200</v>
      </c>
      <c r="G7" s="280"/>
    </row>
    <row r="8" s="266" customFormat="1" ht="25" customHeight="1" spans="1:7">
      <c r="A8" s="280">
        <v>3</v>
      </c>
      <c r="B8" s="281" t="s">
        <v>17</v>
      </c>
      <c r="C8" s="282" t="s">
        <v>18</v>
      </c>
      <c r="D8" s="281" t="s">
        <v>19</v>
      </c>
      <c r="E8" s="283" t="s">
        <v>13</v>
      </c>
      <c r="F8" s="283">
        <v>188</v>
      </c>
      <c r="G8" s="280"/>
    </row>
    <row r="9" s="266" customFormat="1" ht="25" customHeight="1" spans="1:7">
      <c r="A9" s="280">
        <v>4</v>
      </c>
      <c r="B9" s="281" t="s">
        <v>20</v>
      </c>
      <c r="C9" s="282" t="s">
        <v>21</v>
      </c>
      <c r="D9" s="281" t="s">
        <v>22</v>
      </c>
      <c r="E9" s="283" t="s">
        <v>13</v>
      </c>
      <c r="F9" s="283">
        <v>46</v>
      </c>
      <c r="G9" s="280"/>
    </row>
    <row r="10" s="266" customFormat="1" ht="25" customHeight="1" spans="1:7">
      <c r="A10" s="280">
        <v>5</v>
      </c>
      <c r="B10" s="281" t="s">
        <v>23</v>
      </c>
      <c r="C10" s="282" t="s">
        <v>24</v>
      </c>
      <c r="D10" s="281" t="s">
        <v>25</v>
      </c>
      <c r="E10" s="283" t="s">
        <v>13</v>
      </c>
      <c r="F10" s="283">
        <v>43</v>
      </c>
      <c r="G10" s="280"/>
    </row>
    <row r="11" s="266" customFormat="1" ht="25" customHeight="1" spans="1:7">
      <c r="A11" s="280">
        <v>6</v>
      </c>
      <c r="B11" s="281" t="s">
        <v>26</v>
      </c>
      <c r="C11" s="282" t="s">
        <v>27</v>
      </c>
      <c r="D11" s="281" t="s">
        <v>28</v>
      </c>
      <c r="E11" s="283" t="s">
        <v>13</v>
      </c>
      <c r="F11" s="283">
        <v>200</v>
      </c>
      <c r="G11" s="280"/>
    </row>
    <row r="12" s="267" customFormat="1" ht="25" customHeight="1" spans="1:7">
      <c r="A12" s="280">
        <v>7</v>
      </c>
      <c r="B12" s="281" t="s">
        <v>29</v>
      </c>
      <c r="C12" s="282" t="s">
        <v>30</v>
      </c>
      <c r="D12" s="281" t="s">
        <v>31</v>
      </c>
      <c r="E12" s="283" t="s">
        <v>13</v>
      </c>
      <c r="F12" s="283">
        <v>75</v>
      </c>
      <c r="G12" s="280"/>
    </row>
    <row r="13" s="266" customFormat="1" ht="25" customHeight="1" spans="1:7">
      <c r="A13" s="280">
        <v>8</v>
      </c>
      <c r="B13" s="281" t="s">
        <v>32</v>
      </c>
      <c r="C13" s="282" t="s">
        <v>33</v>
      </c>
      <c r="D13" s="281" t="s">
        <v>34</v>
      </c>
      <c r="E13" s="283" t="s">
        <v>13</v>
      </c>
      <c r="F13" s="283">
        <v>29</v>
      </c>
      <c r="G13" s="280"/>
    </row>
    <row r="14" s="267" customFormat="1" ht="25" customHeight="1" spans="1:7">
      <c r="A14" s="280">
        <v>9</v>
      </c>
      <c r="B14" s="281" t="s">
        <v>35</v>
      </c>
      <c r="C14" s="282" t="s">
        <v>36</v>
      </c>
      <c r="D14" s="281" t="s">
        <v>37</v>
      </c>
      <c r="E14" s="283" t="s">
        <v>13</v>
      </c>
      <c r="F14" s="283">
        <v>200</v>
      </c>
      <c r="G14" s="280"/>
    </row>
    <row r="15" s="267" customFormat="1" ht="25" customHeight="1" spans="1:7">
      <c r="A15" s="280">
        <v>10</v>
      </c>
      <c r="B15" s="281" t="s">
        <v>38</v>
      </c>
      <c r="C15" s="282" t="s">
        <v>39</v>
      </c>
      <c r="D15" s="281" t="s">
        <v>40</v>
      </c>
      <c r="E15" s="283" t="s">
        <v>13</v>
      </c>
      <c r="F15" s="283">
        <v>154</v>
      </c>
      <c r="G15" s="280"/>
    </row>
    <row r="16" s="267" customFormat="1" ht="25" customHeight="1" spans="1:7">
      <c r="A16" s="280">
        <v>11</v>
      </c>
      <c r="B16" s="284" t="s">
        <v>41</v>
      </c>
      <c r="C16" s="285" t="s">
        <v>42</v>
      </c>
      <c r="D16" s="284" t="s">
        <v>43</v>
      </c>
      <c r="E16" s="283" t="s">
        <v>13</v>
      </c>
      <c r="F16" s="286">
        <v>159</v>
      </c>
      <c r="G16" s="280"/>
    </row>
    <row r="17" s="266" customFormat="1" ht="25" customHeight="1" spans="1:7">
      <c r="A17" s="280">
        <v>12</v>
      </c>
      <c r="B17" s="281" t="s">
        <v>44</v>
      </c>
      <c r="C17" s="282" t="s">
        <v>45</v>
      </c>
      <c r="D17" s="281" t="s">
        <v>46</v>
      </c>
      <c r="E17" s="283" t="s">
        <v>13</v>
      </c>
      <c r="F17" s="283">
        <v>200</v>
      </c>
      <c r="G17" s="280"/>
    </row>
    <row r="18" s="266" customFormat="1" ht="25" customHeight="1" spans="1:7">
      <c r="A18" s="280">
        <v>13</v>
      </c>
      <c r="B18" s="281" t="s">
        <v>47</v>
      </c>
      <c r="C18" s="282" t="s">
        <v>48</v>
      </c>
      <c r="D18" s="281" t="s">
        <v>49</v>
      </c>
      <c r="E18" s="283" t="s">
        <v>13</v>
      </c>
      <c r="F18" s="283">
        <v>2</v>
      </c>
      <c r="G18" s="280" t="s">
        <v>50</v>
      </c>
    </row>
    <row r="19" s="267" customFormat="1" ht="25" customHeight="1" spans="1:7">
      <c r="A19" s="280">
        <v>14</v>
      </c>
      <c r="B19" s="281" t="s">
        <v>51</v>
      </c>
      <c r="C19" s="282" t="s">
        <v>52</v>
      </c>
      <c r="D19" s="281" t="s">
        <v>53</v>
      </c>
      <c r="E19" s="283" t="s">
        <v>13</v>
      </c>
      <c r="F19" s="283">
        <v>35</v>
      </c>
      <c r="G19" s="280" t="s">
        <v>50</v>
      </c>
    </row>
    <row r="20" s="267" customFormat="1" ht="25" customHeight="1" spans="1:7">
      <c r="A20" s="280">
        <v>15</v>
      </c>
      <c r="B20" s="283" t="s">
        <v>54</v>
      </c>
      <c r="C20" s="282" t="s">
        <v>55</v>
      </c>
      <c r="D20" s="281" t="s">
        <v>56</v>
      </c>
      <c r="E20" s="283" t="s">
        <v>13</v>
      </c>
      <c r="F20" s="283">
        <v>0</v>
      </c>
      <c r="G20" s="280" t="s">
        <v>50</v>
      </c>
    </row>
    <row r="21" s="267" customFormat="1" ht="25" customHeight="1" spans="1:7">
      <c r="A21" s="280">
        <v>16</v>
      </c>
      <c r="B21" s="281" t="s">
        <v>57</v>
      </c>
      <c r="C21" s="282" t="s">
        <v>58</v>
      </c>
      <c r="D21" s="281" t="s">
        <v>59</v>
      </c>
      <c r="E21" s="283" t="s">
        <v>60</v>
      </c>
      <c r="F21" s="283">
        <v>0</v>
      </c>
      <c r="G21" s="280"/>
    </row>
    <row r="23" hidden="1" spans="4:4">
      <c r="D23" s="268" t="s">
        <v>61</v>
      </c>
    </row>
  </sheetData>
  <autoFilter ref="A4:G21">
    <extLst/>
  </autoFilter>
  <mergeCells count="9">
    <mergeCell ref="A2:G2"/>
    <mergeCell ref="A5:E5"/>
    <mergeCell ref="A3:A4"/>
    <mergeCell ref="B3:B4"/>
    <mergeCell ref="C3:C4"/>
    <mergeCell ref="D3:D4"/>
    <mergeCell ref="E3:E4"/>
    <mergeCell ref="F3:F4"/>
    <mergeCell ref="G3:G4"/>
  </mergeCells>
  <conditionalFormatting sqref="B19">
    <cfRule type="duplicateValues" dxfId="0" priority="4"/>
    <cfRule type="duplicateValues" dxfId="0" priority="5"/>
  </conditionalFormatting>
  <conditionalFormatting sqref="C19">
    <cfRule type="duplicateValues" dxfId="0" priority="7"/>
    <cfRule type="duplicateValues" dxfId="0" priority="8"/>
  </conditionalFormatting>
  <conditionalFormatting sqref="D19">
    <cfRule type="duplicateValues" dxfId="0" priority="2"/>
    <cfRule type="duplicateValues" dxfId="0" priority="3"/>
  </conditionalFormatting>
  <conditionalFormatting sqref="C3:C4 C22:C1048576">
    <cfRule type="duplicateValues" dxfId="0" priority="14"/>
    <cfRule type="duplicateValues" dxfId="0" priority="16"/>
  </conditionalFormatting>
  <conditionalFormatting sqref="B6:B10 B20:B21 B18 B12:B13 B15:B16">
    <cfRule type="duplicateValues" dxfId="0" priority="6"/>
  </conditionalFormatting>
  <pageMargins left="0.47244094488189" right="0.511811023622047" top="0.826771653543307" bottom="0.78740157480315" header="0.511811023622047" footer="0.511811023622047"/>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J8"/>
  <sheetViews>
    <sheetView zoomScale="190" zoomScaleNormal="190" workbookViewId="0">
      <selection activeCell="E17" sqref="E17"/>
    </sheetView>
  </sheetViews>
  <sheetFormatPr defaultColWidth="9" defaultRowHeight="13.5" outlineLevelRow="7"/>
  <cols>
    <col min="9" max="10" width="11.4416666666667" customWidth="1"/>
  </cols>
  <sheetData>
    <row r="1" ht="14.25" spans="4:10">
      <c r="D1">
        <v>176.21</v>
      </c>
      <c r="E1">
        <v>199.12</v>
      </c>
      <c r="I1" s="261">
        <v>8409035.7</v>
      </c>
      <c r="J1" s="262">
        <v>9502210.34</v>
      </c>
    </row>
    <row r="2" ht="14.25" spans="4:10">
      <c r="D2">
        <v>119.63</v>
      </c>
      <c r="E2">
        <v>135.18</v>
      </c>
      <c r="I2" s="263">
        <v>9611503.11</v>
      </c>
      <c r="J2" s="264">
        <v>10860998.51</v>
      </c>
    </row>
    <row r="3" ht="14.25" spans="4:10">
      <c r="D3">
        <v>74.61</v>
      </c>
      <c r="E3">
        <v>84.32</v>
      </c>
      <c r="I3" s="263">
        <v>9608757.75</v>
      </c>
      <c r="J3" s="264">
        <v>10857896.26</v>
      </c>
    </row>
    <row r="4" spans="4:10">
      <c r="D4">
        <f>SUM(D1:D3)</f>
        <v>370.45</v>
      </c>
      <c r="E4">
        <f>SUM(E1:E3)</f>
        <v>418.62</v>
      </c>
      <c r="I4">
        <v>7251299.84</v>
      </c>
      <c r="J4">
        <v>8193968.82</v>
      </c>
    </row>
    <row r="5" spans="9:10">
      <c r="I5">
        <v>32397.18</v>
      </c>
      <c r="J5">
        <v>36608.81</v>
      </c>
    </row>
    <row r="6" spans="4:10">
      <c r="D6">
        <v>8142.21</v>
      </c>
      <c r="E6">
        <v>9200.7</v>
      </c>
      <c r="I6">
        <v>835854.93</v>
      </c>
      <c r="J6">
        <v>944516.07</v>
      </c>
    </row>
    <row r="7" spans="4:10">
      <c r="D7">
        <f>D6-D4</f>
        <v>7771.76</v>
      </c>
      <c r="E7">
        <f>E6-E4</f>
        <v>8782.08</v>
      </c>
      <c r="I7">
        <v>761911.2</v>
      </c>
      <c r="J7">
        <v>860959.66</v>
      </c>
    </row>
    <row r="8" spans="9:10">
      <c r="I8">
        <f>SUM(I1:I7)</f>
        <v>36510759.71</v>
      </c>
      <c r="J8">
        <f>SUM(J1:J7)</f>
        <v>41257158.47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93"/>
  <sheetViews>
    <sheetView zoomScale="40" zoomScaleNormal="40" workbookViewId="0">
      <pane ySplit="4" topLeftCell="A5" activePane="bottomLeft" state="frozen"/>
      <selection/>
      <selection pane="bottomLeft" activeCell="X9" sqref="X9"/>
    </sheetView>
  </sheetViews>
  <sheetFormatPr defaultColWidth="9" defaultRowHeight="91.8" customHeight="1"/>
  <cols>
    <col min="1" max="1" width="6.55833333333333" customWidth="1"/>
    <col min="2" max="2" width="15" style="121" customWidth="1"/>
    <col min="3" max="3" width="13" style="122" customWidth="1"/>
    <col min="4" max="4" width="19.3333333333333" style="189" customWidth="1"/>
    <col min="5" max="5" width="14.4416666666667" style="120" customWidth="1"/>
    <col min="6" max="6" width="13.2166666666667" style="120" customWidth="1"/>
    <col min="7" max="7" width="12.775" style="120" customWidth="1"/>
    <col min="8" max="8" width="14.8833333333333" style="120" customWidth="1"/>
    <col min="9" max="9" width="16.1083333333333" customWidth="1"/>
    <col min="10" max="10" width="15.6666666666667" customWidth="1"/>
    <col min="11" max="11" width="16.1083333333333" customWidth="1"/>
    <col min="12" max="12" width="20.5583333333333" style="121" customWidth="1"/>
    <col min="13" max="13" width="12.6666666666667" style="190" customWidth="1"/>
    <col min="14" max="14" width="16" style="190" customWidth="1"/>
    <col min="15" max="15" width="18.6666666666667" style="190" customWidth="1"/>
    <col min="16" max="16" width="13.3333333333333" customWidth="1"/>
    <col min="17" max="17" width="13.8833333333333" customWidth="1"/>
    <col min="18" max="18" width="16.1083333333333" customWidth="1"/>
    <col min="19" max="19" width="24.6666666666667" customWidth="1"/>
    <col min="20" max="20" width="17.8833333333333" customWidth="1"/>
    <col min="21" max="21" width="18.775" customWidth="1"/>
    <col min="22" max="22" width="13" customWidth="1"/>
    <col min="23" max="24" width="18.775" customWidth="1"/>
    <col min="25" max="25" width="9.21666666666667" customWidth="1"/>
    <col min="26" max="27" width="18.775" customWidth="1"/>
    <col min="28" max="28" width="8.775" customWidth="1"/>
    <col min="29" max="29" width="7.21666666666667" customWidth="1"/>
    <col min="30" max="30" width="5.10833333333333" customWidth="1"/>
    <col min="31" max="31" width="5.775" customWidth="1"/>
    <col min="32" max="32" width="6.21666666666667" customWidth="1"/>
    <col min="33" max="33" width="11.2166666666667" customWidth="1"/>
  </cols>
  <sheetData>
    <row r="1" ht="13.5" spans="1:23">
      <c r="A1" t="s">
        <v>0</v>
      </c>
      <c r="C1" s="122" t="s">
        <v>62</v>
      </c>
      <c r="D1" s="122" t="s">
        <v>63</v>
      </c>
      <c r="E1" s="122" t="s">
        <v>64</v>
      </c>
      <c r="F1" s="122" t="s">
        <v>65</v>
      </c>
      <c r="G1" s="122" t="s">
        <v>66</v>
      </c>
      <c r="H1" s="122" t="s">
        <v>67</v>
      </c>
      <c r="I1" s="122" t="s">
        <v>68</v>
      </c>
      <c r="J1" s="122" t="s">
        <v>69</v>
      </c>
      <c r="K1" s="122" t="s">
        <v>70</v>
      </c>
      <c r="L1" s="122" t="s">
        <v>71</v>
      </c>
      <c r="M1" s="122" t="s">
        <v>72</v>
      </c>
      <c r="N1" s="122" t="s">
        <v>73</v>
      </c>
      <c r="O1" s="122" t="s">
        <v>74</v>
      </c>
      <c r="P1" s="122" t="s">
        <v>75</v>
      </c>
      <c r="Q1" s="122" t="s">
        <v>76</v>
      </c>
      <c r="R1" s="122" t="s">
        <v>77</v>
      </c>
      <c r="S1" s="122" t="s">
        <v>78</v>
      </c>
      <c r="T1" s="122" t="s">
        <v>79</v>
      </c>
      <c r="U1" s="122" t="s">
        <v>80</v>
      </c>
      <c r="V1" s="122" t="s">
        <v>81</v>
      </c>
      <c r="W1" s="122" t="s">
        <v>82</v>
      </c>
    </row>
    <row r="2" ht="58.95" customHeight="1" spans="1:33">
      <c r="A2" s="191" t="s">
        <v>83</v>
      </c>
      <c r="B2" s="191"/>
      <c r="C2" s="191"/>
      <c r="D2" s="191"/>
      <c r="E2" s="191"/>
      <c r="F2" s="191"/>
      <c r="G2" s="191"/>
      <c r="H2" s="191"/>
      <c r="I2" s="191"/>
      <c r="J2" s="191"/>
      <c r="K2" s="191"/>
      <c r="L2" s="191"/>
      <c r="M2" s="191"/>
      <c r="N2" s="191"/>
      <c r="O2" s="191"/>
      <c r="P2" s="191"/>
      <c r="Q2" s="191"/>
      <c r="R2" s="191"/>
      <c r="S2" s="191"/>
      <c r="T2" s="191"/>
      <c r="U2" s="191"/>
      <c r="V2" s="191"/>
      <c r="W2" s="191"/>
      <c r="X2" s="210"/>
      <c r="Y2" s="223"/>
      <c r="Z2" s="210"/>
      <c r="AA2" s="224"/>
      <c r="AC2" s="224"/>
      <c r="AD2" s="224"/>
      <c r="AE2" s="224"/>
      <c r="AF2" s="224"/>
      <c r="AG2" s="224"/>
    </row>
    <row r="3" s="188" customFormat="1" ht="42" customHeight="1" spans="1:33">
      <c r="A3" s="192" t="s">
        <v>2</v>
      </c>
      <c r="B3" s="193" t="s">
        <v>84</v>
      </c>
      <c r="C3" s="194" t="s">
        <v>5</v>
      </c>
      <c r="D3" s="194" t="s">
        <v>85</v>
      </c>
      <c r="E3" s="194" t="s">
        <v>86</v>
      </c>
      <c r="F3" s="194" t="s">
        <v>87</v>
      </c>
      <c r="G3" s="194" t="s">
        <v>88</v>
      </c>
      <c r="H3" s="194" t="s">
        <v>89</v>
      </c>
      <c r="I3" s="193" t="s">
        <v>90</v>
      </c>
      <c r="J3" s="201" t="s">
        <v>91</v>
      </c>
      <c r="K3" s="201" t="s">
        <v>92</v>
      </c>
      <c r="L3" s="201" t="s">
        <v>93</v>
      </c>
      <c r="M3" s="201"/>
      <c r="N3" s="201" t="s">
        <v>94</v>
      </c>
      <c r="O3" s="193" t="s">
        <v>95</v>
      </c>
      <c r="P3" s="193" t="s">
        <v>96</v>
      </c>
      <c r="Q3" s="193"/>
      <c r="R3" s="193"/>
      <c r="S3" s="193"/>
      <c r="T3" s="193"/>
      <c r="U3" s="193"/>
      <c r="V3" s="211" t="s">
        <v>97</v>
      </c>
      <c r="W3" s="193" t="s">
        <v>8</v>
      </c>
      <c r="X3" s="212" t="s">
        <v>98</v>
      </c>
      <c r="Y3" s="225" t="s">
        <v>99</v>
      </c>
      <c r="Z3" s="225"/>
      <c r="AA3" s="225"/>
      <c r="AB3" s="226" t="s">
        <v>100</v>
      </c>
      <c r="AC3" s="227"/>
      <c r="AD3" s="227"/>
      <c r="AE3" s="227"/>
      <c r="AF3" s="227"/>
      <c r="AG3" s="232"/>
    </row>
    <row r="4" s="188" customFormat="1" ht="52.05" customHeight="1" spans="1:33">
      <c r="A4" s="192"/>
      <c r="B4" s="193"/>
      <c r="C4" s="194"/>
      <c r="D4" s="194"/>
      <c r="E4" s="194"/>
      <c r="F4" s="194"/>
      <c r="G4" s="194"/>
      <c r="H4" s="195"/>
      <c r="I4" s="193"/>
      <c r="J4" s="201"/>
      <c r="K4" s="201"/>
      <c r="L4" s="201" t="s">
        <v>101</v>
      </c>
      <c r="M4" s="201" t="s">
        <v>102</v>
      </c>
      <c r="N4" s="201"/>
      <c r="O4" s="193"/>
      <c r="P4" s="193" t="s">
        <v>100</v>
      </c>
      <c r="Q4" s="193" t="s">
        <v>103</v>
      </c>
      <c r="R4" s="193" t="s">
        <v>104</v>
      </c>
      <c r="S4" s="213" t="s">
        <v>105</v>
      </c>
      <c r="T4" s="193" t="s">
        <v>106</v>
      </c>
      <c r="U4" s="193" t="s">
        <v>107</v>
      </c>
      <c r="V4" s="214"/>
      <c r="W4" s="193"/>
      <c r="X4" s="215"/>
      <c r="Y4" s="225" t="s">
        <v>108</v>
      </c>
      <c r="Z4" s="225"/>
      <c r="AA4" s="225"/>
      <c r="AB4" s="228" t="s">
        <v>109</v>
      </c>
      <c r="AC4" s="227" t="s">
        <v>110</v>
      </c>
      <c r="AD4" s="227" t="s">
        <v>111</v>
      </c>
      <c r="AE4" s="227" t="s">
        <v>112</v>
      </c>
      <c r="AF4" s="227" t="s">
        <v>113</v>
      </c>
      <c r="AG4" s="233" t="s">
        <v>114</v>
      </c>
    </row>
    <row r="5" s="119" customFormat="1" ht="49.95" customHeight="1" spans="1:33">
      <c r="A5" s="196">
        <v>1</v>
      </c>
      <c r="B5" s="197" t="s">
        <v>115</v>
      </c>
      <c r="C5" s="197" t="s">
        <v>116</v>
      </c>
      <c r="D5" s="197" t="s">
        <v>117</v>
      </c>
      <c r="E5" s="198">
        <f>VLOOKUP(C5,[1]政数局!$C$3:$G$186,3,FALSE)</f>
        <v>36776</v>
      </c>
      <c r="F5" s="196" t="str">
        <f>VLOOKUP(C5,[1]政数局!$C$3:$G$186,4,FALSE)</f>
        <v>是</v>
      </c>
      <c r="G5" s="199" t="str">
        <f>VLOOKUP(C5,[1]政数局!$C$3:$G$186,5,FALSE)</f>
        <v>制造业</v>
      </c>
      <c r="H5" s="200" t="str">
        <f>VLOOKUP(C5,[1]税务局!$B$3:$L$191,4,FALSE)</f>
        <v>是</v>
      </c>
      <c r="I5" s="196" t="str">
        <f>VLOOKUP(C5,[1]统计局!$C$3:$E$191,2,FALSE)</f>
        <v>是</v>
      </c>
      <c r="J5" s="196">
        <f>VLOOKUP(C5,[1]统计局!$C$3:$E$191,3,FALSE)</f>
        <v>2011.04</v>
      </c>
      <c r="K5" s="202" t="s">
        <v>118</v>
      </c>
      <c r="L5" s="203" t="s">
        <v>119</v>
      </c>
      <c r="M5" s="200" t="str">
        <f>VLOOKUP(L5,[1]统计局!$F$4:$G$191,2,FALSE)</f>
        <v>2019年及2020年在库</v>
      </c>
      <c r="N5" s="196"/>
      <c r="O5" s="196"/>
      <c r="P5" s="202"/>
      <c r="Q5" s="202"/>
      <c r="R5" s="202"/>
      <c r="S5" s="202"/>
      <c r="T5" s="202"/>
      <c r="U5" s="202"/>
      <c r="V5" s="203"/>
      <c r="W5" s="202"/>
      <c r="X5" s="216" t="str">
        <f>VLOOKUP(C5,'[2]汇总表，按企业分'!$C:$E,3,FALSE)</f>
        <v>先进制造业企业固定资产投资补助、先进制造业企业技改后奖补</v>
      </c>
      <c r="Y5" s="216">
        <f>VLOOKUP(C5,[1]科技局!$C$3:$F$191,4,0)</f>
        <v>0</v>
      </c>
      <c r="Z5" s="229"/>
      <c r="AA5" s="229"/>
      <c r="AB5" s="196" t="str">
        <f>VLOOKUP(C5,[1]生态环境局!$C$3:$U$191,14,FALSE)</f>
        <v>否</v>
      </c>
      <c r="AC5" s="196" t="str">
        <f>VLOOKUP(C5,[1]住建局!$C$3:$U$191,14,FALSE)</f>
        <v>否</v>
      </c>
      <c r="AD5" s="196" t="str">
        <f>VLOOKUP(C5,[1]应急管理局!$C$3:$J$191,3,FALSE)</f>
        <v>否</v>
      </c>
      <c r="AE5" s="196" t="str">
        <f>VLOOKUP(C5,[1]综合执法局!$C$3:$U$191,14,FALSE)</f>
        <v>否</v>
      </c>
      <c r="AF5" s="200" t="str">
        <f>VLOOKUP(C5,[1]区消防大队!C3:U188,14,0)</f>
        <v>在消防监督管理系统未发现相关行政处罚</v>
      </c>
      <c r="AG5" s="234" t="str">
        <f>VLOOKUP(C5,[1]税务局!$B$3:$L$191,5,FALSE)</f>
        <v>否</v>
      </c>
    </row>
    <row r="6" s="119" customFormat="1" ht="49.95" customHeight="1" spans="1:33">
      <c r="A6" s="196">
        <v>2</v>
      </c>
      <c r="B6" s="197" t="s">
        <v>120</v>
      </c>
      <c r="C6" s="197" t="s">
        <v>121</v>
      </c>
      <c r="D6" s="197" t="s">
        <v>122</v>
      </c>
      <c r="E6" s="198">
        <f>VLOOKUP(C6,[1]政数局!$C$3:$G$186,3,FALSE)</f>
        <v>38303</v>
      </c>
      <c r="F6" s="196" t="str">
        <f>VLOOKUP(C6,[1]政数局!$C$3:$G$186,4,FALSE)</f>
        <v>是</v>
      </c>
      <c r="G6" s="199" t="str">
        <f>VLOOKUP(C6,[1]政数局!$C$3:$G$186,5,FALSE)</f>
        <v>制造业</v>
      </c>
      <c r="H6" s="200" t="str">
        <f>VLOOKUP(C6,[1]税务局!$B$3:$L$191,4,FALSE)</f>
        <v>是</v>
      </c>
      <c r="I6" s="196" t="str">
        <f>VLOOKUP(C6,[1]统计局!$C$3:$E$191,2,FALSE)</f>
        <v>是</v>
      </c>
      <c r="J6" s="196">
        <f>VLOOKUP(C6,[1]统计局!$C$3:$E$191,3,FALSE)</f>
        <v>2011.04</v>
      </c>
      <c r="K6" s="202" t="s">
        <v>118</v>
      </c>
      <c r="L6" s="204" t="s">
        <v>123</v>
      </c>
      <c r="M6" s="200" t="str">
        <f>VLOOKUP(L6,[1]统计局!$F$4:$G$191,2,FALSE)</f>
        <v>2019年及2020年在库</v>
      </c>
      <c r="N6" s="205"/>
      <c r="O6" s="205"/>
      <c r="P6" s="202"/>
      <c r="Q6" s="202"/>
      <c r="R6" s="202"/>
      <c r="S6" s="202"/>
      <c r="T6" s="202"/>
      <c r="U6" s="202"/>
      <c r="V6" s="203"/>
      <c r="W6" s="202"/>
      <c r="X6" s="216" t="str">
        <f>VLOOKUP(C6,'[2]汇总表，按企业分'!$C:$E,3,FALSE)</f>
        <v>非总部型先进制造业企业经营贡献奖、先进制造业企业固定资产投资补助、先进制造业企业技改后奖补</v>
      </c>
      <c r="Y6" s="216">
        <f>VLOOKUP(C6,[1]科技局!$C$3:$F$191,4,0)</f>
        <v>0</v>
      </c>
      <c r="Z6" s="229"/>
      <c r="AA6" s="229"/>
      <c r="AB6" s="196" t="str">
        <f>VLOOKUP(C6,[1]生态环境局!$C$3:$U$191,14,FALSE)</f>
        <v>否</v>
      </c>
      <c r="AC6" s="196" t="str">
        <f>VLOOKUP(C6,[1]住建局!$C$3:$U$191,14,FALSE)</f>
        <v>否</v>
      </c>
      <c r="AD6" s="196" t="str">
        <f>VLOOKUP(C6,[1]应急管理局!$C$3:$J$191,3,FALSE)</f>
        <v>否</v>
      </c>
      <c r="AE6" s="196" t="str">
        <f>VLOOKUP(C6,[1]综合执法局!$C$3:$U$191,14,FALSE)</f>
        <v>否</v>
      </c>
      <c r="AF6" s="200" t="str">
        <f>VLOOKUP(C6,[1]区消防大队!C4:U189,14,0)</f>
        <v>在消防监督管理系统未发现相关行政处罚</v>
      </c>
      <c r="AG6" s="234" t="str">
        <f>VLOOKUP(C6,[1]税务局!$B$3:$L$191,5,FALSE)</f>
        <v>否</v>
      </c>
    </row>
    <row r="7" ht="49.95" customHeight="1" spans="1:33">
      <c r="A7" s="196">
        <v>3</v>
      </c>
      <c r="B7" s="197" t="s">
        <v>124</v>
      </c>
      <c r="C7" s="197" t="s">
        <v>125</v>
      </c>
      <c r="D7" s="197" t="s">
        <v>126</v>
      </c>
      <c r="E7" s="198">
        <f>VLOOKUP(C7,[1]政数局!$C$3:$G$186,3,FALSE)</f>
        <v>34432</v>
      </c>
      <c r="F7" s="196" t="str">
        <f>VLOOKUP(C7,[1]政数局!$C$3:$G$186,4,FALSE)</f>
        <v>是</v>
      </c>
      <c r="G7" s="199" t="str">
        <f>VLOOKUP(C7,[1]政数局!$C$3:$G$186,5,FALSE)</f>
        <v>制造业</v>
      </c>
      <c r="H7" s="200" t="str">
        <f>VLOOKUP(C7,[1]税务局!$B$3:$L$191,4,FALSE)</f>
        <v>是</v>
      </c>
      <c r="I7" s="196" t="str">
        <f>VLOOKUP(C7,[1]统计局!$C$3:$E$191,2,FALSE)</f>
        <v>是</v>
      </c>
      <c r="J7" s="196">
        <f>VLOOKUP(C7,[1]统计局!$C$3:$E$191,3,FALSE)</f>
        <v>2011.04</v>
      </c>
      <c r="K7" s="202" t="s">
        <v>118</v>
      </c>
      <c r="L7" s="203" t="s">
        <v>127</v>
      </c>
      <c r="M7" s="200" t="str">
        <f>VLOOKUP(L7,[1]统计局!$F$4:$G$191,2,FALSE)</f>
        <v>2017年在库</v>
      </c>
      <c r="N7" s="196"/>
      <c r="O7" s="200" t="str">
        <f>VLOOKUP(C7,[1]科技局!$C$3:$F$191,4,0)</f>
        <v>1.2018年获得2016年度南沙区专利补贴1.94万元；2.2018年获得2017年度南沙区专利补贴2万元；3.2018年获得2016年项目配套210万元；4.2018年获得2017年项目配套30万元；5.2018年获得南沙区2017年度专利技术产业化资助50万元；6.2019年获得2018年度高新技术企业新认定奖励30万元；7.2019年获得2018年度科技计划项目（科技奖励）奖励48万元；8.正在申报2019年创新平台奖励；9.正在申报高成长型科技企业2019年研发经费投入奖励；</v>
      </c>
      <c r="P7" s="206"/>
      <c r="Q7" s="206"/>
      <c r="R7" s="206"/>
      <c r="S7" s="206"/>
      <c r="T7" s="206"/>
      <c r="U7" s="206"/>
      <c r="V7" s="203"/>
      <c r="W7" s="206"/>
      <c r="X7" s="216" t="str">
        <f>VLOOKUP(C7,'[2]汇总表，按企业分'!$C:$E,3,FALSE)</f>
        <v>非总部型先进制造业企业经营贡献奖、非总部型制造业企业高管人才奖、先进制造业企业固定资产投资补助、先进制造业企业技改后奖补</v>
      </c>
      <c r="Y7" s="216" t="str">
        <f>VLOOKUP(C7,[1]科技局!$C$3:$F$191,4,0)</f>
        <v>1.2018年获得2016年度南沙区专利补贴1.94万元；2.2018年获得2017年度南沙区专利补贴2万元；3.2018年获得2016年项目配套210万元；4.2018年获得2017年项目配套30万元；5.2018年获得南沙区2017年度专利技术产业化资助50万元；6.2019年获得2018年度高新技术企业新认定奖励30万元；7.2019年获得2018年度科技计划项目（科技奖励）奖励48万元；8.正在申报2019年创新平台奖励；9.正在申报高成长型科技企业2019年研发经费投入奖励；</v>
      </c>
      <c r="Z7" s="230"/>
      <c r="AA7" s="230"/>
      <c r="AB7" s="196" t="str">
        <f>VLOOKUP(C7,[1]生态环境局!$C$3:$U$191,14,FALSE)</f>
        <v>否</v>
      </c>
      <c r="AC7" s="196" t="str">
        <f>VLOOKUP(C7,[1]住建局!$C$3:$U$191,14,FALSE)</f>
        <v>否</v>
      </c>
      <c r="AD7" s="196" t="str">
        <f>VLOOKUP(C7,[1]应急管理局!$C$3:$J$191,3,FALSE)</f>
        <v>否</v>
      </c>
      <c r="AE7" s="196" t="str">
        <f>VLOOKUP(C7,[1]综合执法局!$C$3:$U$191,14,FALSE)</f>
        <v>否</v>
      </c>
      <c r="AF7" s="200" t="str">
        <f>VLOOKUP(C7,[1]区消防大队!C5:U190,14,0)</f>
        <v>在消防监督管理系统未发现相关行政处罚</v>
      </c>
      <c r="AG7" s="234" t="str">
        <f>VLOOKUP(C7,[1]税务局!$B$3:$L$191,5,FALSE)</f>
        <v>否</v>
      </c>
    </row>
    <row r="8" ht="49.95" customHeight="1" spans="1:33">
      <c r="A8" s="196">
        <v>4</v>
      </c>
      <c r="B8" s="197" t="s">
        <v>128</v>
      </c>
      <c r="C8" s="197" t="s">
        <v>129</v>
      </c>
      <c r="D8" s="197" t="s">
        <v>130</v>
      </c>
      <c r="E8" s="198">
        <f>VLOOKUP(C8,[1]政数局!$C$3:$G$186,3,FALSE)</f>
        <v>35814</v>
      </c>
      <c r="F8" s="196" t="str">
        <f>VLOOKUP(C8,[1]政数局!$C$3:$G$186,4,FALSE)</f>
        <v>是</v>
      </c>
      <c r="G8" s="199" t="str">
        <f>VLOOKUP(C8,[1]政数局!$C$3:$G$186,5,FALSE)</f>
        <v>制造业</v>
      </c>
      <c r="H8" s="200" t="str">
        <f>VLOOKUP(C8,[1]税务局!$B$3:$L$191,4,FALSE)</f>
        <v>是</v>
      </c>
      <c r="I8" s="196" t="str">
        <f>VLOOKUP(C8,[1]统计局!$C$3:$E$191,2,FALSE)</f>
        <v>是</v>
      </c>
      <c r="J8" s="196">
        <f>VLOOKUP(C8,[1]统计局!$C$3:$E$191,3,FALSE)</f>
        <v>2011.04</v>
      </c>
      <c r="K8" s="202" t="s">
        <v>118</v>
      </c>
      <c r="L8" s="207" t="s">
        <v>131</v>
      </c>
      <c r="M8" s="200" t="str">
        <f>VLOOKUP(L8,[1]统计局!$F$4:$G$191,2,FALSE)</f>
        <v>2019年在库</v>
      </c>
      <c r="N8" s="196"/>
      <c r="O8" s="196"/>
      <c r="P8" s="206"/>
      <c r="Q8" s="206"/>
      <c r="R8" s="206"/>
      <c r="S8" s="206"/>
      <c r="T8" s="206"/>
      <c r="U8" s="206"/>
      <c r="V8" s="203"/>
      <c r="W8" s="206"/>
      <c r="X8" s="216" t="str">
        <f>VLOOKUP(C8,'[2]汇总表，按企业分'!$C:$E,3,FALSE)</f>
        <v>先进制造业企业技改后奖补、先进制造业企业资金配套</v>
      </c>
      <c r="Y8" s="216">
        <f>VLOOKUP(C8,[1]科技局!$C$3:$F$191,4,0)</f>
        <v>0</v>
      </c>
      <c r="Z8" s="230"/>
      <c r="AA8" s="230"/>
      <c r="AB8" s="196" t="str">
        <f>VLOOKUP(C8,[1]生态环境局!$C$3:$U$191,14,FALSE)</f>
        <v>否</v>
      </c>
      <c r="AC8" s="196" t="str">
        <f>VLOOKUP(C8,[1]住建局!$C$3:$U$191,14,FALSE)</f>
        <v>否</v>
      </c>
      <c r="AD8" s="196" t="str">
        <f>VLOOKUP(C8,[1]应急管理局!$C$3:$J$191,3,FALSE)</f>
        <v>否</v>
      </c>
      <c r="AE8" s="196" t="str">
        <f>VLOOKUP(C8,[1]综合执法局!$C$3:$U$191,14,FALSE)</f>
        <v>否</v>
      </c>
      <c r="AF8" s="200" t="str">
        <f>VLOOKUP(C8,[1]区消防大队!C6:U191,14,0)</f>
        <v>在消防监督管理系统未发现相关行政处罚</v>
      </c>
      <c r="AG8" s="234" t="str">
        <f>VLOOKUP(C8,[1]税务局!$B$3:$L$191,5,FALSE)</f>
        <v>否</v>
      </c>
    </row>
    <row r="9" ht="49.95" customHeight="1" spans="1:33">
      <c r="A9" s="196">
        <v>5</v>
      </c>
      <c r="B9" s="197" t="s">
        <v>132</v>
      </c>
      <c r="C9" s="197" t="s">
        <v>133</v>
      </c>
      <c r="D9" s="197" t="s">
        <v>134</v>
      </c>
      <c r="E9" s="198">
        <f>VLOOKUP(C9,[1]政数局!$C$3:$G$186,3,FALSE)</f>
        <v>38222</v>
      </c>
      <c r="F9" s="196" t="str">
        <f>VLOOKUP(C9,[1]政数局!$C$3:$G$186,4,FALSE)</f>
        <v>是</v>
      </c>
      <c r="G9" s="199" t="str">
        <f>VLOOKUP(C9,[1]政数局!$C$3:$G$186,5,FALSE)</f>
        <v>制造业</v>
      </c>
      <c r="H9" s="200" t="str">
        <f>VLOOKUP(C9,[1]税务局!$B$3:$L$191,4,FALSE)</f>
        <v>是</v>
      </c>
      <c r="I9" s="196" t="str">
        <f>VLOOKUP(C9,[1]统计局!$C$3:$E$191,2,FALSE)</f>
        <v>是</v>
      </c>
      <c r="J9" s="196">
        <f>VLOOKUP(C9,[1]统计局!$C$3:$E$191,3,FALSE)</f>
        <v>2013.05</v>
      </c>
      <c r="K9" s="202" t="s">
        <v>118</v>
      </c>
      <c r="L9" s="203" t="s">
        <v>135</v>
      </c>
      <c r="M9" s="200" t="str">
        <f>VLOOKUP(L9,[1]统计局!$F$4:$G$191,2,FALSE)</f>
        <v>2017年在库</v>
      </c>
      <c r="N9" s="196"/>
      <c r="O9" s="196"/>
      <c r="P9" s="206" t="str">
        <f>VLOOKUP(C9,[1]综合执法局!$C$3:$U$191,14,FALSE)</f>
        <v>是</v>
      </c>
      <c r="Q9" s="199" t="str">
        <f>VLOOKUP(C9,[1]综合执法局!$C$3:$U$191,15,FALSE)</f>
        <v>穗南综执处字〔2019〕第070003号</v>
      </c>
      <c r="R9" s="217">
        <f>VLOOKUP(C9,[1]综合执法局!$C$3:$U$191,16,FALSE)</f>
        <v>43613</v>
      </c>
      <c r="S9" s="199" t="str">
        <f>VLOOKUP(C9,[1]综合执法局!$C$3:$U$191,17,FALSE)</f>
        <v>1.该公司在2019年3月份有116名员工的工作时间存在超过法律法规规定时间的行为。2.罚款：对49名加班时间超过36小时未满72小时的员工每人按100元的标准对公司进行罚款，罚款金额共4900元（49人×100元=4900元）；对67名加班时间超过72小时的员工每人按300元的标准对公司进行罚款，罚款金额共20100元（67人×300元=20100）。
以上罚款合计: 25000 元（贰万伍仟元整）。3.不适用听证程序。</v>
      </c>
      <c r="T9" s="206" t="str">
        <f>VLOOKUP(C9,[1]综合执法局!$C$3:$U$191,18,FALSE)</f>
        <v>/</v>
      </c>
      <c r="U9" s="206" t="str">
        <f>VLOOKUP(C9,[1]综合执法局!$C$3:$U$191,19,FALSE)</f>
        <v>/</v>
      </c>
      <c r="V9" s="203" t="s">
        <v>136</v>
      </c>
      <c r="W9" s="206"/>
      <c r="X9" s="216" t="str">
        <f>VLOOKUP(C9,'[2]汇总表，按企业分'!$C:$E,3,FALSE)</f>
        <v>先进制造业企业技改后奖补</v>
      </c>
      <c r="Y9" s="216">
        <f>VLOOKUP(C9,[1]科技局!$C$3:$F$191,4,0)</f>
        <v>0</v>
      </c>
      <c r="Z9" s="230"/>
      <c r="AA9" s="230"/>
      <c r="AB9" s="196" t="str">
        <f>VLOOKUP(C9,[1]生态环境局!$C$3:$U$191,14,FALSE)</f>
        <v>否</v>
      </c>
      <c r="AC9" s="196" t="str">
        <f>VLOOKUP(C9,[1]住建局!$C$3:$U$191,14,FALSE)</f>
        <v>否</v>
      </c>
      <c r="AD9" s="196" t="str">
        <f>VLOOKUP(C9,[1]应急管理局!$C$3:$J$191,3,FALSE)</f>
        <v>否</v>
      </c>
      <c r="AE9" s="196" t="str">
        <f>VLOOKUP(C9,[1]综合执法局!$C$3:$U$191,14,FALSE)</f>
        <v>是</v>
      </c>
      <c r="AF9" s="200" t="str">
        <f>VLOOKUP(C9,[1]区消防大队!C7:U192,14,0)</f>
        <v>在消防监督管理系统未发现相关行政处罚</v>
      </c>
      <c r="AG9" s="234" t="str">
        <f>VLOOKUP(C9,[1]税务局!$B$3:$L$191,5,FALSE)</f>
        <v>否</v>
      </c>
    </row>
    <row r="10" ht="49.95" customHeight="1" spans="1:33">
      <c r="A10" s="196">
        <v>6</v>
      </c>
      <c r="B10" s="197" t="s">
        <v>137</v>
      </c>
      <c r="C10" s="197" t="s">
        <v>138</v>
      </c>
      <c r="D10" s="197" t="s">
        <v>130</v>
      </c>
      <c r="E10" s="198">
        <f>VLOOKUP(C10,[1]政数局!$C$3:$G$186,3,FALSE)</f>
        <v>38189</v>
      </c>
      <c r="F10" s="196" t="str">
        <f>VLOOKUP(C10,[1]政数局!$C$3:$G$186,4,FALSE)</f>
        <v>是</v>
      </c>
      <c r="G10" s="199" t="str">
        <f>VLOOKUP(C10,[1]政数局!$C$3:$G$186,5,FALSE)</f>
        <v>制造业</v>
      </c>
      <c r="H10" s="200" t="str">
        <f>VLOOKUP(C10,[1]税务局!$B$3:$L$191,4,FALSE)</f>
        <v>是</v>
      </c>
      <c r="I10" s="196" t="str">
        <f>VLOOKUP(C10,[1]统计局!$C$3:$E$191,2,FALSE)</f>
        <v>是</v>
      </c>
      <c r="J10" s="196">
        <f>VLOOKUP(C10,[1]统计局!$C$3:$E$191,3,FALSE)</f>
        <v>2011.04</v>
      </c>
      <c r="K10" s="202" t="s">
        <v>118</v>
      </c>
      <c r="L10" s="203" t="s">
        <v>139</v>
      </c>
      <c r="M10" s="200" t="str">
        <f>VLOOKUP(L10,[1]统计局!$F$4:$G$191,2,FALSE)</f>
        <v>2017年和2018年在库</v>
      </c>
      <c r="N10" s="196"/>
      <c r="O10" s="196"/>
      <c r="P10" s="206" t="str">
        <f>VLOOKUP(C10,[1]应急管理局!$C$3:$J$191,3,FALSE)</f>
        <v>是</v>
      </c>
      <c r="Q10" s="199" t="str">
        <f>VLOOKUP(C10,[1]应急管理局!$C$3:$J$191,4,FALSE)</f>
        <v>（穗南）应急罚〔2019〕F018 号</v>
      </c>
      <c r="R10" s="217">
        <f>VLOOKUP(C10,[1]应急管理局!$C$3:$J$191,5,FALSE)</f>
        <v>43577</v>
      </c>
      <c r="S10" s="199" t="str">
        <f>VLOOKUP(C10,[1]应急管理局!$C$3:$J$191,6,FALSE)</f>
        <v>电装（广州南沙）有限公司未在有限空间作业场所设置明显的安全警示标志案，处罚金额1万元，不适用于听证程序。</v>
      </c>
      <c r="T10" s="206">
        <f>VLOOKUP(C10,[1]应急管理局!$C$3:$J$191,7,FALSE)</f>
        <v>0</v>
      </c>
      <c r="U10" s="206">
        <f>VLOOKUP(C10,[1]应急管理局!$C$3:$J$191,8,FALSE)</f>
        <v>0</v>
      </c>
      <c r="V10" s="203" t="s">
        <v>140</v>
      </c>
      <c r="W10" s="206"/>
      <c r="X10" s="216" t="str">
        <f>VLOOKUP(C10,'[2]汇总表，按企业分'!$C:$E,3,FALSE)</f>
        <v>先进制造业企业技改后奖补、先进制造业企业资金配套</v>
      </c>
      <c r="Y10" s="216">
        <f>VLOOKUP(C10,[1]科技局!$C$3:$F$191,4,0)</f>
        <v>0</v>
      </c>
      <c r="Z10" s="230"/>
      <c r="AA10" s="230"/>
      <c r="AB10" s="196" t="str">
        <f>VLOOKUP(C10,[1]生态环境局!$C$3:$U$191,14,FALSE)</f>
        <v>否</v>
      </c>
      <c r="AC10" s="196" t="str">
        <f>VLOOKUP(C10,[1]住建局!$C$3:$U$191,14,FALSE)</f>
        <v>否</v>
      </c>
      <c r="AD10" s="196" t="str">
        <f>VLOOKUP(C10,[1]应急管理局!$C$3:$J$191,3,FALSE)</f>
        <v>是</v>
      </c>
      <c r="AE10" s="196" t="str">
        <f>VLOOKUP(C10,[1]综合执法局!$C$3:$U$191,14,FALSE)</f>
        <v>否</v>
      </c>
      <c r="AF10" s="200" t="str">
        <f>VLOOKUP(C10,[1]区消防大队!C8:U193,14,0)</f>
        <v>在消防监督管理系统未发现相关行政处罚</v>
      </c>
      <c r="AG10" s="234" t="str">
        <f>VLOOKUP(C10,[1]税务局!$B$3:$L$191,5,FALSE)</f>
        <v>否</v>
      </c>
    </row>
    <row r="11" ht="49.95" customHeight="1" spans="1:33">
      <c r="A11" s="196">
        <v>7</v>
      </c>
      <c r="B11" s="197" t="s">
        <v>141</v>
      </c>
      <c r="C11" s="197" t="s">
        <v>142</v>
      </c>
      <c r="D11" s="197" t="s">
        <v>143</v>
      </c>
      <c r="E11" s="198" t="str">
        <f>VLOOKUP(C11,[1]政数局!$C$3:$G$186,3,FALSE)</f>
        <v>/</v>
      </c>
      <c r="F11" s="196" t="str">
        <f>VLOOKUP(C11,[1]政数局!$C$3:$G$186,4,FALSE)</f>
        <v>是</v>
      </c>
      <c r="G11" s="199" t="str">
        <f>VLOOKUP(C11,[1]政数局!$C$3:$G$186,5,FALSE)</f>
        <v>制造业</v>
      </c>
      <c r="H11" s="200" t="str">
        <f>VLOOKUP(C11,[1]税务局!$B$3:$L$191,4,FALSE)</f>
        <v>是</v>
      </c>
      <c r="I11" s="196" t="str">
        <f>VLOOKUP(C11,[1]统计局!$C$3:$E$191,2,FALSE)</f>
        <v>是</v>
      </c>
      <c r="J11" s="196">
        <f>VLOOKUP(C11,[1]统计局!$C$3:$E$191,3,FALSE)</f>
        <v>2011.04</v>
      </c>
      <c r="K11" s="202" t="s">
        <v>118</v>
      </c>
      <c r="L11" s="203"/>
      <c r="M11" s="196"/>
      <c r="N11" s="196"/>
      <c r="O11" s="200" t="str">
        <f>VLOOKUP(C11,[1]科技局!$C$3:$F$191,4,0)</f>
        <v>1.2018年曾获得2016年度南沙区专利补贴1.72万元；2.2018年曾获得2017年度南沙区专利补贴3.6万元；3.2018年曾获得2017年项目配套70万元；4.正在申报2019年高新技术企业新认定奖励；5.2019年科技奖、科技计划项目及中国创新创业大赛奖励</v>
      </c>
      <c r="P11" s="206"/>
      <c r="Q11" s="206"/>
      <c r="R11" s="206"/>
      <c r="S11" s="206"/>
      <c r="T11" s="206"/>
      <c r="U11" s="206"/>
      <c r="V11" s="203"/>
      <c r="W11" s="206"/>
      <c r="X11" s="216" t="str">
        <f>VLOOKUP(C11,'[2]汇总表，按企业分'!$C:$E,3,FALSE)</f>
        <v>先进制造业企业资金配套</v>
      </c>
      <c r="Y11" s="216" t="str">
        <f>VLOOKUP(C11,[1]科技局!$C$3:$F$191,4,0)</f>
        <v>1.2018年曾获得2016年度南沙区专利补贴1.72万元；2.2018年曾获得2017年度南沙区专利补贴3.6万元；3.2018年曾获得2017年项目配套70万元；4.正在申报2019年高新技术企业新认定奖励；5.2019年科技奖、科技计划项目及中国创新创业大赛奖励</v>
      </c>
      <c r="Z11" s="230"/>
      <c r="AA11" s="230"/>
      <c r="AB11" s="196" t="str">
        <f>VLOOKUP(C11,[1]生态环境局!$C$3:$U$191,14,FALSE)</f>
        <v>否</v>
      </c>
      <c r="AC11" s="196" t="str">
        <f>VLOOKUP(C11,[1]住建局!$C$3:$U$191,14,FALSE)</f>
        <v>否</v>
      </c>
      <c r="AD11" s="196" t="str">
        <f>VLOOKUP(C11,[1]应急管理局!$C$3:$J$191,3,FALSE)</f>
        <v>否</v>
      </c>
      <c r="AE11" s="196" t="str">
        <f>VLOOKUP(C11,[1]综合执法局!$C$3:$U$191,14,FALSE)</f>
        <v>否</v>
      </c>
      <c r="AF11" s="200" t="str">
        <f>VLOOKUP(C11,[1]区消防大队!C9:U194,14,0)</f>
        <v>在消防监督管理系统未发现相关行政处罚</v>
      </c>
      <c r="AG11" s="234" t="str">
        <f>VLOOKUP(C11,[1]税务局!$B$3:$L$191,5,FALSE)</f>
        <v>否</v>
      </c>
    </row>
    <row r="12" ht="49.95" customHeight="1" spans="1:33">
      <c r="A12" s="196">
        <v>8</v>
      </c>
      <c r="B12" s="197" t="s">
        <v>144</v>
      </c>
      <c r="C12" s="197" t="s">
        <v>145</v>
      </c>
      <c r="D12" s="197" t="s">
        <v>146</v>
      </c>
      <c r="E12" s="198" t="str">
        <f>VLOOKUP(C12,[1]政数局!$C$3:$G$186,3,FALSE)</f>
        <v>1998/2/18（迁入）</v>
      </c>
      <c r="F12" s="196" t="str">
        <f>VLOOKUP(C12,[1]政数局!$C$3:$G$186,4,FALSE)</f>
        <v>是</v>
      </c>
      <c r="G12" s="199" t="str">
        <f>VLOOKUP(C12,[1]政数局!$C$3:$G$186,5,FALSE)</f>
        <v>制造业</v>
      </c>
      <c r="H12" s="200" t="str">
        <f>VLOOKUP(C12,[1]税务局!$B$3:$L$191,4,FALSE)</f>
        <v>是</v>
      </c>
      <c r="I12" s="196" t="str">
        <f>VLOOKUP(C12,[1]统计局!$C$3:$E$191,2,FALSE)</f>
        <v>是</v>
      </c>
      <c r="J12" s="196">
        <f>VLOOKUP(C12,[1]统计局!$C$3:$E$191,3,FALSE)</f>
        <v>2011.04</v>
      </c>
      <c r="K12" s="202" t="s">
        <v>118</v>
      </c>
      <c r="L12" s="203" t="s">
        <v>147</v>
      </c>
      <c r="M12" s="200" t="e">
        <f>VLOOKUP(L12,[1]统计局!$F$4:$G$191,2,FALSE)</f>
        <v>#N/A</v>
      </c>
      <c r="N12" s="196"/>
      <c r="O12" s="200" t="str">
        <f>VLOOKUP(C12,[1]科技局!$C$3:$F$191,4,0)</f>
        <v>1.2018年曾获得2016年度南沙区专利补贴2.48万元；2.2018年曾获得2017年度南沙区专利补贴4.9万元；3.2018年曾获得2017年创新平台奖励200万元；4.南沙区2017年度专利技术产业化资助50万元元</v>
      </c>
      <c r="P12" s="208" t="s">
        <v>148</v>
      </c>
      <c r="Q12" s="218" t="s">
        <v>149</v>
      </c>
      <c r="R12" s="219" t="s">
        <v>150</v>
      </c>
      <c r="S12" s="218" t="s">
        <v>151</v>
      </c>
      <c r="T12" s="206">
        <f>VLOOKUP(C12,[1]应急管理局!$C$3:$J$191,7,FALSE)</f>
        <v>0</v>
      </c>
      <c r="U12" s="206">
        <f>VLOOKUP(C12,[1]应急管理局!$C$3:$J$191,8,FALSE)</f>
        <v>0</v>
      </c>
      <c r="V12" s="203" t="s">
        <v>152</v>
      </c>
      <c r="W12" s="206"/>
      <c r="X12" s="216" t="str">
        <f>VLOOKUP(C12,'[2]汇总表，按企业分'!$C:$E,3,FALSE)</f>
        <v>非总部型先进制造业企业经营贡献奖、先进制造业企业固定资产投资补助、先进制造业企业技改后奖补、先进制造业企业资金配套</v>
      </c>
      <c r="Y12" s="216" t="str">
        <f>VLOOKUP(C12,[1]科技局!$C$3:$F$191,4,0)</f>
        <v>1.2018年曾获得2016年度南沙区专利补贴2.48万元；2.2018年曾获得2017年度南沙区专利补贴4.9万元；3.2018年曾获得2017年创新平台奖励200万元；4.南沙区2017年度专利技术产业化资助50万元元</v>
      </c>
      <c r="Z12" s="230"/>
      <c r="AA12" s="230"/>
      <c r="AB12" s="196" t="str">
        <f>VLOOKUP(C12,[1]生态环境局!$C$3:$U$191,14,FALSE)</f>
        <v>否</v>
      </c>
      <c r="AC12" s="196" t="str">
        <f>VLOOKUP(C12,[1]住建局!$C$3:$U$191,14,FALSE)</f>
        <v>否</v>
      </c>
      <c r="AD12" s="196" t="str">
        <f>VLOOKUP(C12,[1]应急管理局!$C$3:$J$191,3,FALSE)</f>
        <v>是</v>
      </c>
      <c r="AE12" s="231" t="str">
        <f>VLOOKUP(C12,[1]综合执法局!$C$3:$U$191,14,FALSE)</f>
        <v>是</v>
      </c>
      <c r="AF12" s="200" t="str">
        <f>VLOOKUP(C12,[1]区消防大队!C10:U195,14,0)</f>
        <v>在消防监督管理系统未发现相关行政处罚</v>
      </c>
      <c r="AG12" s="234" t="str">
        <f>VLOOKUP(C12,[1]税务局!$B$3:$L$191,5,FALSE)</f>
        <v>是</v>
      </c>
    </row>
    <row r="13" ht="49.95" customHeight="1" spans="1:33">
      <c r="A13" s="196">
        <v>9</v>
      </c>
      <c r="B13" s="197" t="s">
        <v>153</v>
      </c>
      <c r="C13" s="197" t="s">
        <v>154</v>
      </c>
      <c r="D13" s="197" t="s">
        <v>130</v>
      </c>
      <c r="E13" s="198">
        <f>VLOOKUP(C13,[1]政数局!$C$3:$G$186,3,FALSE)</f>
        <v>38237</v>
      </c>
      <c r="F13" s="196" t="str">
        <f>VLOOKUP(C13,[1]政数局!$C$3:$G$186,4,FALSE)</f>
        <v>是</v>
      </c>
      <c r="G13" s="199" t="str">
        <f>VLOOKUP(C13,[1]政数局!$C$3:$G$186,5,FALSE)</f>
        <v>制造业</v>
      </c>
      <c r="H13" s="200" t="str">
        <f>VLOOKUP(C13,[1]税务局!$B$3:$L$191,4,FALSE)</f>
        <v>是</v>
      </c>
      <c r="I13" s="196" t="str">
        <f>VLOOKUP(C13,[1]统计局!$C$3:$E$191,2,FALSE)</f>
        <v>是</v>
      </c>
      <c r="J13" s="196">
        <f>VLOOKUP(C13,[1]统计局!$C$3:$E$191,3,FALSE)</f>
        <v>2011.04</v>
      </c>
      <c r="K13" s="202" t="s">
        <v>118</v>
      </c>
      <c r="L13" s="203" t="s">
        <v>155</v>
      </c>
      <c r="M13" s="200" t="str">
        <f>VLOOKUP(L13,[1]统计局!$F$4:$G$191,2,FALSE)</f>
        <v>2019年在库</v>
      </c>
      <c r="N13" s="196"/>
      <c r="O13" s="196"/>
      <c r="P13" s="206"/>
      <c r="Q13" s="206"/>
      <c r="R13" s="206"/>
      <c r="S13" s="206"/>
      <c r="T13" s="206"/>
      <c r="U13" s="206"/>
      <c r="V13" s="203"/>
      <c r="W13" s="206"/>
      <c r="X13" s="216" t="str">
        <f>VLOOKUP(C13,'[2]汇总表，按企业分'!$C:$E,3,FALSE)</f>
        <v>先进制造业企业技改后奖补、先进制造业企业资金配套</v>
      </c>
      <c r="Y13" s="216">
        <f>VLOOKUP(C13,[1]科技局!$C$3:$F$191,4,0)</f>
        <v>0</v>
      </c>
      <c r="Z13" s="230"/>
      <c r="AA13" s="230"/>
      <c r="AB13" s="196" t="str">
        <f>VLOOKUP(C13,[1]生态环境局!$C$3:$U$191,14,FALSE)</f>
        <v>否</v>
      </c>
      <c r="AC13" s="196" t="str">
        <f>VLOOKUP(C13,[1]住建局!$C$3:$U$191,14,FALSE)</f>
        <v>否</v>
      </c>
      <c r="AD13" s="196" t="str">
        <f>VLOOKUP(C13,[1]应急管理局!$C$3:$J$191,3,FALSE)</f>
        <v>否</v>
      </c>
      <c r="AE13" s="196" t="str">
        <f>VLOOKUP(C13,[1]综合执法局!$C$3:$U$191,14,FALSE)</f>
        <v>否</v>
      </c>
      <c r="AF13" s="200" t="str">
        <f>VLOOKUP(C13,[1]区消防大队!C11:U196,14,0)</f>
        <v>在消防监督管理系统未发现相关行政处罚</v>
      </c>
      <c r="AG13" s="234" t="str">
        <f>VLOOKUP(C13,[1]税务局!$B$3:$L$191,5,FALSE)</f>
        <v>否</v>
      </c>
    </row>
    <row r="14" ht="49.95" customHeight="1" spans="1:33">
      <c r="A14" s="196">
        <v>10</v>
      </c>
      <c r="B14" s="197" t="s">
        <v>156</v>
      </c>
      <c r="C14" s="197" t="s">
        <v>157</v>
      </c>
      <c r="D14" s="197" t="s">
        <v>158</v>
      </c>
      <c r="E14" s="198" t="str">
        <f>VLOOKUP(C14,[1]政数局!$C$3:$G$186,3,FALSE)</f>
        <v>/</v>
      </c>
      <c r="F14" s="196" t="str">
        <f>VLOOKUP(C14,[1]政数局!$C$3:$G$186,4,FALSE)</f>
        <v>是</v>
      </c>
      <c r="G14" s="199" t="str">
        <f>VLOOKUP(C14,[1]政数局!$C$3:$G$186,5,FALSE)</f>
        <v>制造业</v>
      </c>
      <c r="H14" s="200" t="str">
        <f>VLOOKUP(C14,[1]税务局!$B$3:$L$191,4,FALSE)</f>
        <v>是</v>
      </c>
      <c r="I14" s="196" t="str">
        <f>VLOOKUP(C14,[1]统计局!$C$3:$E$191,2,FALSE)</f>
        <v>否</v>
      </c>
      <c r="J14" s="200" t="s">
        <v>159</v>
      </c>
      <c r="K14" s="202" t="s">
        <v>118</v>
      </c>
      <c r="L14" s="203"/>
      <c r="M14" s="196"/>
      <c r="N14" s="203" t="s">
        <v>160</v>
      </c>
      <c r="O14" s="200" t="str">
        <f>VLOOKUP(C14,[1]科技局!$C$3:$F$191,4,0)</f>
        <v>1.2018年获得2016年度南沙区专利补贴10.32万元；2.2018年曾获2017年度南沙区专利补贴61.75万元；3.2018年曾获2017年度发明专利申请大户奖励12万元</v>
      </c>
      <c r="P14" s="209" t="str">
        <f>VLOOKUP(C14,[1]生态环境局!$C$3:$U$191,14,FALSE)</f>
        <v>是</v>
      </c>
      <c r="Q14" s="200" t="str">
        <f>VLOOKUP(C14,[1]生态环境局!$C$3:$U$191,15,FALSE)</f>
        <v>南环罚字[2019]47号</v>
      </c>
      <c r="R14" s="217">
        <f>VLOOKUP(C14,[1]生态环境局!$C$3:$U$191,16,FALSE)</f>
        <v>43544</v>
      </c>
      <c r="S14" s="199" t="str">
        <f>VLOOKUP(C14,[1]生态环境局!$C$3:$U$191,17,FALSE)</f>
        <v>违法内容：油漆桶减量化清洗建设项目需要配套建设的环境保护设施未经验收，投入使用；处罚金额：59万元；适用听证程序</v>
      </c>
      <c r="T14" s="196" t="str">
        <f>VLOOKUP(C14,[1]生态环境局!$C$3:$U$191,18,FALSE)</f>
        <v>否</v>
      </c>
      <c r="U14" s="199" t="str">
        <f>VLOOKUP(C14,[1]生态环境局!$C$3:$U$191,19,FALSE)</f>
        <v>根据《政策协调工作会议纪要》第一、（三）条：“……对适用听证程序的视作违法情节 较重，不给予奖励。……”该案适用听证程序。</v>
      </c>
      <c r="V14" s="203" t="s">
        <v>161</v>
      </c>
      <c r="W14" s="206"/>
      <c r="X14" s="216" t="str">
        <f>VLOOKUP(C14,'[2]汇总表，按企业分'!$C:$E,3,FALSE)</f>
        <v>先进制造业企业资金配套</v>
      </c>
      <c r="Y14" s="216" t="str">
        <f>VLOOKUP(C14,[1]科技局!$C$3:$F$191,4,0)</f>
        <v>1.2018年获得2016年度南沙区专利补贴10.32万元；2.2018年曾获2017年度南沙区专利补贴61.75万元；3.2018年曾获2017年度发明专利申请大户奖励12万元</v>
      </c>
      <c r="Z14" s="230"/>
      <c r="AA14" s="230"/>
      <c r="AB14" s="196" t="str">
        <f>VLOOKUP(C14,[1]生态环境局!$C$3:$U$191,14,FALSE)</f>
        <v>是</v>
      </c>
      <c r="AC14" s="196" t="str">
        <f>VLOOKUP(C14,[1]住建局!$C$3:$U$191,14,FALSE)</f>
        <v>否</v>
      </c>
      <c r="AD14" s="196" t="str">
        <f>VLOOKUP(C14,[1]应急管理局!$C$3:$J$191,3,FALSE)</f>
        <v>否</v>
      </c>
      <c r="AE14" s="196" t="str">
        <f>VLOOKUP(C14,[1]综合执法局!$C$3:$U$191,14,FALSE)</f>
        <v>否</v>
      </c>
      <c r="AF14" s="200" t="str">
        <f>VLOOKUP(C14,[1]区消防大队!C12:U197,14,0)</f>
        <v>在消防监督管理系统未发现相关行政处罚</v>
      </c>
      <c r="AG14" s="234" t="str">
        <f>VLOOKUP(C14,[1]税务局!$B$3:$L$191,5,FALSE)</f>
        <v>否</v>
      </c>
    </row>
    <row r="15" ht="49.95" customHeight="1" spans="1:33">
      <c r="A15" s="196">
        <v>11</v>
      </c>
      <c r="B15" s="197" t="s">
        <v>162</v>
      </c>
      <c r="C15" s="197" t="s">
        <v>163</v>
      </c>
      <c r="D15" s="197" t="s">
        <v>158</v>
      </c>
      <c r="E15" s="198">
        <f>VLOOKUP(C15,[1]政数局!$C$3:$G$186,3,FALSE)</f>
        <v>41920</v>
      </c>
      <c r="F15" s="196" t="str">
        <f>VLOOKUP(C15,[1]政数局!$C$3:$G$186,4,FALSE)</f>
        <v>是</v>
      </c>
      <c r="G15" s="199" t="str">
        <f>VLOOKUP(C15,[1]政数局!$C$3:$G$186,5,FALSE)</f>
        <v>科学研究和技术服务业</v>
      </c>
      <c r="H15" s="200" t="str">
        <f>VLOOKUP(C15,[1]税务局!$B$3:$L$191,4,FALSE)</f>
        <v>是</v>
      </c>
      <c r="I15" s="196" t="str">
        <f>VLOOKUP(C15,[1]统计局!$C$3:$E$191,2,FALSE)</f>
        <v>是</v>
      </c>
      <c r="J15" s="196">
        <f>VLOOKUP(C15,[1]统计局!$C$3:$E$191,3,FALSE)</f>
        <v>2015.09</v>
      </c>
      <c r="K15" s="202" t="s">
        <v>118</v>
      </c>
      <c r="L15" s="203"/>
      <c r="M15" s="196"/>
      <c r="N15" s="196"/>
      <c r="O15" s="200" t="str">
        <f>VLOOKUP(C15,[1]科技局!$C$3:$F$191,4,0)</f>
        <v>1.2018年获得2016年项目配套25万元；2.2018年获得南沙区2017年度高新技术企业新认定奖励30万元</v>
      </c>
      <c r="P15" s="206"/>
      <c r="Q15" s="206"/>
      <c r="R15" s="206"/>
      <c r="S15" s="206"/>
      <c r="T15" s="206"/>
      <c r="U15" s="206"/>
      <c r="V15" s="203"/>
      <c r="W15" s="206"/>
      <c r="X15" s="216" t="str">
        <f>VLOOKUP(C15,'[2]汇总表，按企业分'!$C:$E,3,FALSE)</f>
        <v>先进制造业企业资金配套</v>
      </c>
      <c r="Y15" s="216" t="str">
        <f>VLOOKUP(C15,[1]科技局!$C$3:$F$191,4,0)</f>
        <v>1.2018年获得2016年项目配套25万元；2.2018年获得南沙区2017年度高新技术企业新认定奖励30万元</v>
      </c>
      <c r="Z15" s="230"/>
      <c r="AA15" s="230"/>
      <c r="AB15" s="196" t="str">
        <f>VLOOKUP(C15,[1]生态环境局!$C$3:$U$191,14,FALSE)</f>
        <v>否</v>
      </c>
      <c r="AC15" s="196" t="str">
        <f>VLOOKUP(C15,[1]住建局!$C$3:$U$191,14,FALSE)</f>
        <v>否</v>
      </c>
      <c r="AD15" s="196" t="str">
        <f>VLOOKUP(C15,[1]应急管理局!$C$3:$J$191,3,FALSE)</f>
        <v>否</v>
      </c>
      <c r="AE15" s="196" t="str">
        <f>VLOOKUP(C15,[1]综合执法局!$C$3:$U$191,14,FALSE)</f>
        <v>否</v>
      </c>
      <c r="AF15" s="200" t="str">
        <f>VLOOKUP(C15,[1]区消防大队!C13:U198,14,0)</f>
        <v>在消防监督管理系统未发现相关行政处罚</v>
      </c>
      <c r="AG15" s="234" t="str">
        <f>VLOOKUP(C15,[1]税务局!$B$3:$L$191,5,FALSE)</f>
        <v>否</v>
      </c>
    </row>
    <row r="16" ht="49.95" customHeight="1" spans="1:33">
      <c r="A16" s="196">
        <v>12</v>
      </c>
      <c r="B16" s="197" t="s">
        <v>164</v>
      </c>
      <c r="C16" s="197" t="s">
        <v>165</v>
      </c>
      <c r="D16" s="197" t="s">
        <v>158</v>
      </c>
      <c r="E16" s="198" t="str">
        <f>VLOOKUP(C16,[1]政数局!$C$3:$G$186,3,FALSE)</f>
        <v>/</v>
      </c>
      <c r="F16" s="196" t="str">
        <f>VLOOKUP(C16,[1]政数局!$C$3:$G$186,4,FALSE)</f>
        <v>是</v>
      </c>
      <c r="G16" s="199" t="str">
        <f>VLOOKUP(C16,[1]政数局!$C$3:$G$186,5,FALSE)</f>
        <v>科学研究和技术服务业</v>
      </c>
      <c r="H16" s="200" t="str">
        <f>VLOOKUP(C16,[1]税务局!$B$3:$L$191,4,FALSE)</f>
        <v>是</v>
      </c>
      <c r="I16" s="196" t="str">
        <f>VLOOKUP(C16,[1]统计局!$C$3:$E$191,2,FALSE)</f>
        <v>是</v>
      </c>
      <c r="J16" s="196">
        <f>VLOOKUP(C16,[1]统计局!$C$3:$E$191,3,FALSE)</f>
        <v>2016.09</v>
      </c>
      <c r="K16" s="202" t="s">
        <v>118</v>
      </c>
      <c r="L16" s="203"/>
      <c r="M16" s="196"/>
      <c r="N16" s="196"/>
      <c r="O16" s="200" t="str">
        <f>VLOOKUP(C16,[1]科技局!$C$3:$F$191,4,0)</f>
        <v>1.2018年获得2017年度南沙区专利补贴；2.2020年获得2019年高新技术企业新认定奖励30万元</v>
      </c>
      <c r="P16" s="206"/>
      <c r="Q16" s="206"/>
      <c r="R16" s="206"/>
      <c r="S16" s="206"/>
      <c r="T16" s="206"/>
      <c r="U16" s="206"/>
      <c r="V16" s="203"/>
      <c r="W16" s="206"/>
      <c r="X16" s="216" t="str">
        <f>VLOOKUP(C16,'[2]汇总表，按企业分'!$C:$E,3,FALSE)</f>
        <v>先进制造业企业资金配套</v>
      </c>
      <c r="Y16" s="216" t="str">
        <f>VLOOKUP(C16,[1]科技局!$C$3:$F$191,4,0)</f>
        <v>1.2018年获得2017年度南沙区专利补贴；2.2020年获得2019年高新技术企业新认定奖励30万元</v>
      </c>
      <c r="Z16" s="230"/>
      <c r="AA16" s="230"/>
      <c r="AB16" s="196" t="str">
        <f>VLOOKUP(C16,[1]生态环境局!$C$3:$U$191,14,FALSE)</f>
        <v>否</v>
      </c>
      <c r="AC16" s="196" t="str">
        <f>VLOOKUP(C16,[1]住建局!$C$3:$U$191,14,FALSE)</f>
        <v>否</v>
      </c>
      <c r="AD16" s="196" t="str">
        <f>VLOOKUP(C16,[1]应急管理局!$C$3:$J$191,3,FALSE)</f>
        <v>否</v>
      </c>
      <c r="AE16" s="196" t="str">
        <f>VLOOKUP(C16,[1]综合执法局!$C$3:$U$191,14,FALSE)</f>
        <v>否</v>
      </c>
      <c r="AF16" s="200" t="str">
        <f>VLOOKUP(C16,[1]区消防大队!C14:U199,14,0)</f>
        <v>在消防监督管理系统未发现相关行政处罚</v>
      </c>
      <c r="AG16" s="234" t="str">
        <f>VLOOKUP(C16,[1]税务局!$B$3:$L$191,5,FALSE)</f>
        <v>否</v>
      </c>
    </row>
    <row r="17" ht="49.95" customHeight="1" spans="1:33">
      <c r="A17" s="196">
        <v>13</v>
      </c>
      <c r="B17" s="197" t="s">
        <v>166</v>
      </c>
      <c r="C17" s="197" t="s">
        <v>167</v>
      </c>
      <c r="D17" s="197" t="s">
        <v>158</v>
      </c>
      <c r="E17" s="198">
        <f>VLOOKUP(C17,[1]政数局!$C$3:$G$186,3,FALSE)</f>
        <v>42551</v>
      </c>
      <c r="F17" s="196" t="str">
        <f>VLOOKUP(C17,[1]政数局!$C$3:$G$186,4,FALSE)</f>
        <v>是</v>
      </c>
      <c r="G17" s="199" t="str">
        <f>VLOOKUP(C17,[1]政数局!$C$3:$G$186,5,FALSE)</f>
        <v>科学研究和技术服务业</v>
      </c>
      <c r="H17" s="200" t="str">
        <f>VLOOKUP(C17,[1]税务局!$B$3:$L$191,4,FALSE)</f>
        <v>是</v>
      </c>
      <c r="I17" s="196" t="str">
        <f>VLOOKUP(C17,[1]统计局!$C$3:$E$191,2,FALSE)</f>
        <v>是</v>
      </c>
      <c r="J17" s="196">
        <f>VLOOKUP(C17,[1]统计局!$C$3:$E$191,3,FALSE)</f>
        <v>2017.07</v>
      </c>
      <c r="K17" s="202" t="s">
        <v>118</v>
      </c>
      <c r="L17" s="203"/>
      <c r="M17" s="196"/>
      <c r="N17" s="196"/>
      <c r="O17" s="200" t="str">
        <f>VLOOKUP(C17,[1]科技局!$C$3:$F$191,4,0)</f>
        <v>1.2018年曾获得2017年度南沙区专利补贴2.3万元；2.2019年曾获得2018年度高新技术企业新认定奖励30万元</v>
      </c>
      <c r="P17" s="206"/>
      <c r="Q17" s="206"/>
      <c r="R17" s="206"/>
      <c r="S17" s="206"/>
      <c r="T17" s="206"/>
      <c r="U17" s="206"/>
      <c r="V17" s="203"/>
      <c r="W17" s="206"/>
      <c r="X17" s="216" t="str">
        <f>VLOOKUP(C17,'[2]汇总表，按企业分'!$C:$E,3,FALSE)</f>
        <v>先进制造业企业资金配套</v>
      </c>
      <c r="Y17" s="216" t="str">
        <f>VLOOKUP(C17,[1]科技局!$C$3:$F$191,4,0)</f>
        <v>1.2018年曾获得2017年度南沙区专利补贴2.3万元；2.2019年曾获得2018年度高新技术企业新认定奖励30万元</v>
      </c>
      <c r="Z17" s="230"/>
      <c r="AA17" s="230"/>
      <c r="AB17" s="196" t="str">
        <f>VLOOKUP(C17,[1]生态环境局!$C$3:$U$191,14,FALSE)</f>
        <v>否</v>
      </c>
      <c r="AC17" s="196" t="str">
        <f>VLOOKUP(C17,[1]住建局!$C$3:$U$191,14,FALSE)</f>
        <v>否</v>
      </c>
      <c r="AD17" s="196" t="str">
        <f>VLOOKUP(C17,[1]应急管理局!$C$3:$J$191,3,FALSE)</f>
        <v>否</v>
      </c>
      <c r="AE17" s="196" t="str">
        <f>VLOOKUP(C17,[1]综合执法局!$C$3:$U$191,14,FALSE)</f>
        <v>否</v>
      </c>
      <c r="AF17" s="200" t="str">
        <f>VLOOKUP(C17,[1]区消防大队!C15:U200,14,0)</f>
        <v>在消防监督管理系统未发现相关行政处罚</v>
      </c>
      <c r="AG17" s="234" t="str">
        <f>VLOOKUP(C17,[1]税务局!$B$3:$L$191,5,FALSE)</f>
        <v>否</v>
      </c>
    </row>
    <row r="18" ht="49.95" customHeight="1" spans="1:33">
      <c r="A18" s="196">
        <v>14</v>
      </c>
      <c r="B18" s="197" t="s">
        <v>168</v>
      </c>
      <c r="C18" s="197" t="s">
        <v>169</v>
      </c>
      <c r="D18" s="197" t="s">
        <v>158</v>
      </c>
      <c r="E18" s="198" t="str">
        <f>VLOOKUP(C18,[1]政数局!$C$3:$G$186,3,FALSE)</f>
        <v>/</v>
      </c>
      <c r="F18" s="196" t="str">
        <f>VLOOKUP(C18,[1]政数局!$C$3:$G$186,4,FALSE)</f>
        <v>是</v>
      </c>
      <c r="G18" s="199" t="str">
        <f>VLOOKUP(C18,[1]政数局!$C$3:$G$186,5,FALSE)</f>
        <v>科学研究和技术服务业</v>
      </c>
      <c r="H18" s="200" t="str">
        <f>VLOOKUP(C18,[1]税务局!$B$3:$L$191,4,FALSE)</f>
        <v>是</v>
      </c>
      <c r="I18" s="196" t="str">
        <f>VLOOKUP(C18,[1]统计局!$C$3:$E$191,2,FALSE)</f>
        <v>是</v>
      </c>
      <c r="J18" s="196">
        <f>VLOOKUP(C18,[1]统计局!$C$3:$E$191,3,FALSE)</f>
        <v>2018.05</v>
      </c>
      <c r="K18" s="202" t="s">
        <v>118</v>
      </c>
      <c r="L18" s="203"/>
      <c r="M18" s="196"/>
      <c r="N18" s="196"/>
      <c r="O18" s="196"/>
      <c r="P18" s="209" t="s">
        <v>148</v>
      </c>
      <c r="Q18" s="200" t="s">
        <v>170</v>
      </c>
      <c r="R18" s="196" t="s">
        <v>171</v>
      </c>
      <c r="S18" s="200" t="s">
        <v>172</v>
      </c>
      <c r="T18" s="206"/>
      <c r="U18" s="206"/>
      <c r="V18" s="220" t="s">
        <v>173</v>
      </c>
      <c r="W18" s="206"/>
      <c r="X18" s="216" t="str">
        <f>VLOOKUP(C18,'[2]汇总表，按企业分'!$C:$E,3,FALSE)</f>
        <v>先进制造业企业资金配套</v>
      </c>
      <c r="Y18" s="216">
        <f>VLOOKUP(C18,[1]科技局!$C$3:$F$191,4,0)</f>
        <v>0</v>
      </c>
      <c r="Z18" s="230"/>
      <c r="AA18" s="230"/>
      <c r="AB18" s="196" t="str">
        <f>VLOOKUP(C18,[1]生态环境局!$C$3:$U$191,14,FALSE)</f>
        <v>否</v>
      </c>
      <c r="AC18" s="196" t="str">
        <f>VLOOKUP(C18,[1]住建局!$C$3:$U$191,14,FALSE)</f>
        <v>否</v>
      </c>
      <c r="AD18" s="196" t="str">
        <f>VLOOKUP(C18,[1]应急管理局!$C$3:$J$191,3,FALSE)</f>
        <v>否</v>
      </c>
      <c r="AE18" s="196" t="str">
        <f>VLOOKUP(C18,[1]综合执法局!$C$3:$U$191,14,FALSE)</f>
        <v>否</v>
      </c>
      <c r="AF18" s="200" t="str">
        <f>VLOOKUP(C18,[1]区消防大队!C16:U201,14,0)</f>
        <v>在消防监督管理系统未发现相关行政处罚</v>
      </c>
      <c r="AG18" s="234" t="str">
        <f>VLOOKUP(C18,[1]税务局!$B$3:$L$191,5,FALSE)</f>
        <v>是</v>
      </c>
    </row>
    <row r="19" ht="49.95" customHeight="1" spans="1:33">
      <c r="A19" s="196">
        <v>15</v>
      </c>
      <c r="B19" s="197" t="s">
        <v>174</v>
      </c>
      <c r="C19" s="197" t="s">
        <v>175</v>
      </c>
      <c r="D19" s="197" t="s">
        <v>176</v>
      </c>
      <c r="E19" s="198" t="str">
        <f>VLOOKUP(C19,[1]政数局!$C$3:$G$186,3,FALSE)</f>
        <v>/</v>
      </c>
      <c r="F19" s="196" t="str">
        <f>VLOOKUP(C19,[1]政数局!$C$3:$G$186,4,FALSE)</f>
        <v>是</v>
      </c>
      <c r="G19" s="199" t="str">
        <f>VLOOKUP(C19,[1]政数局!$C$3:$G$186,5,FALSE)</f>
        <v>制造业</v>
      </c>
      <c r="H19" s="200" t="str">
        <f>VLOOKUP(C19,[1]税务局!$B$3:$L$191,4,FALSE)</f>
        <v>是</v>
      </c>
      <c r="I19" s="196" t="str">
        <f>VLOOKUP(C19,[1]统计局!$C$3:$E$191,2,FALSE)</f>
        <v>是</v>
      </c>
      <c r="J19" s="196">
        <f>VLOOKUP(C19,[1]统计局!$C$3:$E$191,3,FALSE)</f>
        <v>2012.02</v>
      </c>
      <c r="K19" s="202" t="s">
        <v>118</v>
      </c>
      <c r="L19" s="203"/>
      <c r="M19" s="196"/>
      <c r="N19" s="196"/>
      <c r="O19" s="196"/>
      <c r="P19" s="209" t="s">
        <v>148</v>
      </c>
      <c r="Q19" s="199" t="s">
        <v>177</v>
      </c>
      <c r="R19" s="217" t="s">
        <v>178</v>
      </c>
      <c r="S19" s="199" t="s">
        <v>179</v>
      </c>
      <c r="T19" s="206">
        <f>VLOOKUP(C19,[1]住建局!$C$3:$U$191,18,FALSE)</f>
        <v>0</v>
      </c>
      <c r="U19" s="206">
        <f>VLOOKUP(C19,[1]住建局!$C$3:$U$191,19,FALSE)</f>
        <v>0</v>
      </c>
      <c r="V19" s="203" t="s">
        <v>180</v>
      </c>
      <c r="W19" s="206"/>
      <c r="X19" s="216" t="str">
        <f>VLOOKUP(C19,'[2]汇总表，按企业分'!$C:$E,3,FALSE)</f>
        <v>非总部型先进制造业企业经营贡献奖</v>
      </c>
      <c r="Y19" s="216">
        <f>VLOOKUP(C19,[1]科技局!$C$3:$F$191,4,0)</f>
        <v>0</v>
      </c>
      <c r="Z19" s="230"/>
      <c r="AA19" s="230"/>
      <c r="AB19" s="196" t="str">
        <f>VLOOKUP(C19,[1]生态环境局!$C$3:$U$191,14,FALSE)</f>
        <v>否</v>
      </c>
      <c r="AC19" s="196" t="str">
        <f>VLOOKUP(C19,[1]住建局!$C$3:$U$191,14,FALSE)</f>
        <v>是</v>
      </c>
      <c r="AD19" s="196" t="str">
        <f>VLOOKUP(C19,[1]应急管理局!$C$3:$J$191,3,FALSE)</f>
        <v>否</v>
      </c>
      <c r="AE19" s="196" t="str">
        <f>VLOOKUP(C19,[1]综合执法局!$C$3:$U$191,14,FALSE)</f>
        <v>否</v>
      </c>
      <c r="AF19" s="200" t="str">
        <f>VLOOKUP(C19,[1]区消防大队!C17:U202,14,0)</f>
        <v>在消防监督管理系统未发现相关行政处罚</v>
      </c>
      <c r="AG19" s="234" t="str">
        <f>VLOOKUP(C19,[1]税务局!$B$3:$L$191,5,FALSE)</f>
        <v>是</v>
      </c>
    </row>
    <row r="20" ht="49.95" customHeight="1" spans="1:33">
      <c r="A20" s="196">
        <v>16</v>
      </c>
      <c r="B20" s="197" t="s">
        <v>181</v>
      </c>
      <c r="C20" s="197" t="s">
        <v>182</v>
      </c>
      <c r="D20" s="197" t="s">
        <v>158</v>
      </c>
      <c r="E20" s="198" t="str">
        <f>VLOOKUP(C20,[1]政数局!$C$3:$G$186,3,FALSE)</f>
        <v>/</v>
      </c>
      <c r="F20" s="196" t="str">
        <f>VLOOKUP(C20,[1]政数局!$C$3:$G$186,4,FALSE)</f>
        <v>是</v>
      </c>
      <c r="G20" s="199" t="str">
        <f>VLOOKUP(C20,[1]政数局!$C$3:$G$186,5,FALSE)</f>
        <v>制造业</v>
      </c>
      <c r="H20" s="200" t="str">
        <f>VLOOKUP(C20,[1]税务局!$B$3:$L$191,4,FALSE)</f>
        <v>是</v>
      </c>
      <c r="I20" s="196" t="str">
        <f>VLOOKUP(C20,[1]统计局!$C$3:$E$191,2,FALSE)</f>
        <v>是</v>
      </c>
      <c r="J20" s="196">
        <f>VLOOKUP(C20,[1]统计局!$C$3:$E$191,3,FALSE)</f>
        <v>2013.05</v>
      </c>
      <c r="K20" s="202" t="s">
        <v>118</v>
      </c>
      <c r="L20" s="203"/>
      <c r="M20" s="196"/>
      <c r="N20" s="196"/>
      <c r="O20" s="200" t="str">
        <f>VLOOKUP(C20,[1]科技局!$C$3:$F$191,4,0)</f>
        <v>1.2018年曾获得2016年度南沙区专利补贴0.8万元；2.2018年曾获得2016年创新平台奖励200万元；3.2018年曾获得南沙区2017年度高新技术企业新认定奖励30万元</v>
      </c>
      <c r="P20" s="206"/>
      <c r="Q20" s="206"/>
      <c r="R20" s="206"/>
      <c r="S20" s="206"/>
      <c r="T20" s="206"/>
      <c r="U20" s="206"/>
      <c r="V20" s="203"/>
      <c r="W20" s="206"/>
      <c r="X20" s="216" t="str">
        <f>VLOOKUP(C20,'[2]汇总表，按企业分'!$C:$E,3,FALSE)</f>
        <v>先进制造业企业资金配套</v>
      </c>
      <c r="Y20" s="216" t="str">
        <f>VLOOKUP(C20,[1]科技局!$C$3:$F$191,4,0)</f>
        <v>1.2018年曾获得2016年度南沙区专利补贴0.8万元；2.2018年曾获得2016年创新平台奖励200万元；3.2018年曾获得南沙区2017年度高新技术企业新认定奖励30万元</v>
      </c>
      <c r="Z20" s="230"/>
      <c r="AA20" s="230"/>
      <c r="AB20" s="196" t="str">
        <f>VLOOKUP(C20,[1]生态环境局!$C$3:$U$191,14,FALSE)</f>
        <v>否</v>
      </c>
      <c r="AC20" s="196" t="str">
        <f>VLOOKUP(C20,[1]住建局!$C$3:$U$191,14,FALSE)</f>
        <v>否</v>
      </c>
      <c r="AD20" s="196" t="str">
        <f>VLOOKUP(C20,[1]应急管理局!$C$3:$J$191,3,FALSE)</f>
        <v>否</v>
      </c>
      <c r="AE20" s="196" t="str">
        <f>VLOOKUP(C20,[1]综合执法局!$C$3:$U$191,14,FALSE)</f>
        <v>否</v>
      </c>
      <c r="AF20" s="200" t="str">
        <f>VLOOKUP(C20,[1]区消防大队!C18:U203,14,0)</f>
        <v>在消防监督管理系统未发现相关行政处罚</v>
      </c>
      <c r="AG20" s="234" t="str">
        <f>VLOOKUP(C20,[1]税务局!$B$3:$L$191,5,FALSE)</f>
        <v>否</v>
      </c>
    </row>
    <row r="21" ht="49.95" customHeight="1" spans="1:33">
      <c r="A21" s="196">
        <v>17</v>
      </c>
      <c r="B21" s="197" t="s">
        <v>183</v>
      </c>
      <c r="C21" s="197" t="s">
        <v>184</v>
      </c>
      <c r="D21" s="197" t="s">
        <v>185</v>
      </c>
      <c r="E21" s="198" t="str">
        <f>VLOOKUP(C21,[1]政数局!$C$3:$G$186,3,FALSE)</f>
        <v>20171/2/24（迁入）</v>
      </c>
      <c r="F21" s="196" t="str">
        <f>VLOOKUP(C21,[1]政数局!$C$3:$G$186,4,FALSE)</f>
        <v>是</v>
      </c>
      <c r="G21" s="199" t="str">
        <f>VLOOKUP(C21,[1]政数局!$C$3:$G$186,5,FALSE)</f>
        <v>制造业</v>
      </c>
      <c r="H21" s="200" t="str">
        <f>VLOOKUP(C21,[1]税务局!$B$3:$L$191,4,FALSE)</f>
        <v>是</v>
      </c>
      <c r="I21" s="196" t="str">
        <f>VLOOKUP(C21,[1]统计局!$C$3:$E$191,2,FALSE)</f>
        <v>是</v>
      </c>
      <c r="J21" s="196">
        <f>VLOOKUP(C21,[1]统计局!$C$3:$E$191,3,FALSE)</f>
        <v>2020.01</v>
      </c>
      <c r="K21" s="202" t="s">
        <v>118</v>
      </c>
      <c r="L21" s="203"/>
      <c r="M21" s="196"/>
      <c r="N21" s="203" t="s">
        <v>160</v>
      </c>
      <c r="O21" s="196"/>
      <c r="P21" s="206"/>
      <c r="Q21" s="206"/>
      <c r="R21" s="206"/>
      <c r="S21" s="206"/>
      <c r="T21" s="206"/>
      <c r="U21" s="206"/>
      <c r="V21" s="203"/>
      <c r="W21" s="206"/>
      <c r="X21" s="216" t="str">
        <f>VLOOKUP(C21,'[2]汇总表，按企业分'!$C:$E,3,FALSE)</f>
        <v>非总部型先进制造业企业经营贡献奖</v>
      </c>
      <c r="Y21" s="216">
        <f>VLOOKUP(C21,[1]科技局!$C$3:$F$191,4,0)</f>
        <v>0</v>
      </c>
      <c r="Z21" s="230"/>
      <c r="AA21" s="230"/>
      <c r="AB21" s="196" t="str">
        <f>VLOOKUP(C21,[1]生态环境局!$C$3:$U$191,14,FALSE)</f>
        <v>否</v>
      </c>
      <c r="AC21" s="196" t="str">
        <f>VLOOKUP(C21,[1]住建局!$C$3:$U$191,14,FALSE)</f>
        <v>否</v>
      </c>
      <c r="AD21" s="196" t="str">
        <f>VLOOKUP(C21,[1]应急管理局!$C$3:$J$191,3,FALSE)</f>
        <v>否</v>
      </c>
      <c r="AE21" s="196" t="str">
        <f>VLOOKUP(C21,[1]综合执法局!$C$3:$U$191,14,FALSE)</f>
        <v>否</v>
      </c>
      <c r="AF21" s="200" t="str">
        <f>VLOOKUP(C21,[1]区消防大队!C19:U204,14,0)</f>
        <v>在消防监督管理系统未发现相关行政处罚</v>
      </c>
      <c r="AG21" s="234" t="str">
        <f>VLOOKUP(C21,[1]税务局!$B$3:$L$191,5,FALSE)</f>
        <v>否</v>
      </c>
    </row>
    <row r="22" ht="49.95" customHeight="1" spans="1:33">
      <c r="A22" s="196">
        <v>18</v>
      </c>
      <c r="B22" s="197" t="s">
        <v>45</v>
      </c>
      <c r="C22" s="197" t="s">
        <v>46</v>
      </c>
      <c r="D22" s="197" t="s">
        <v>186</v>
      </c>
      <c r="E22" s="198">
        <f>VLOOKUP(C22,[1]政数局!$C$3:$G$186,3,FALSE)</f>
        <v>38231</v>
      </c>
      <c r="F22" s="196" t="str">
        <f>VLOOKUP(C22,[1]政数局!$C$3:$G$186,4,FALSE)</f>
        <v>是</v>
      </c>
      <c r="G22" s="199" t="str">
        <f>VLOOKUP(C22,[1]政数局!$C$3:$G$186,5,FALSE)</f>
        <v>制造业</v>
      </c>
      <c r="H22" s="200" t="str">
        <f>VLOOKUP(C22,[1]税务局!$B$3:$L$191,4,FALSE)</f>
        <v>是</v>
      </c>
      <c r="I22" s="196" t="str">
        <f>VLOOKUP(C22,[1]统计局!$C$3:$E$191,2,FALSE)</f>
        <v>是</v>
      </c>
      <c r="J22" s="196">
        <f>VLOOKUP(C22,[1]统计局!$C$3:$E$191,3,FALSE)</f>
        <v>2011.04</v>
      </c>
      <c r="K22" s="202" t="s">
        <v>118</v>
      </c>
      <c r="L22" s="203"/>
      <c r="M22" s="196"/>
      <c r="N22" s="200" t="s">
        <v>187</v>
      </c>
      <c r="O22" s="196"/>
      <c r="P22" s="206"/>
      <c r="Q22" s="206"/>
      <c r="R22" s="206"/>
      <c r="S22" s="206"/>
      <c r="T22" s="206"/>
      <c r="U22" s="206"/>
      <c r="V22" s="203"/>
      <c r="W22" s="206"/>
      <c r="X22" s="216" t="str">
        <f>VLOOKUP(C22,'[2]汇总表，按企业分'!$C:$E,3,FALSE)</f>
        <v>先进制造业企业产业联动发展奖、先进制造业企业固定资产投资补助、先进制造业企业技改后奖补</v>
      </c>
      <c r="Y22" s="216">
        <f>VLOOKUP(C22,[1]科技局!$C$3:$F$191,4,0)</f>
        <v>0</v>
      </c>
      <c r="Z22" s="230"/>
      <c r="AA22" s="230"/>
      <c r="AB22" s="196" t="str">
        <f>VLOOKUP(C22,[1]生态环境局!$C$3:$U$191,14,FALSE)</f>
        <v>否</v>
      </c>
      <c r="AC22" s="196" t="str">
        <f>VLOOKUP(C22,[1]住建局!$C$3:$U$191,14,FALSE)</f>
        <v>否</v>
      </c>
      <c r="AD22" s="196" t="str">
        <f>VLOOKUP(C22,[1]应急管理局!$C$3:$J$191,3,FALSE)</f>
        <v>否</v>
      </c>
      <c r="AE22" s="196" t="str">
        <f>VLOOKUP(C22,[1]综合执法局!$C$3:$U$191,14,FALSE)</f>
        <v>否</v>
      </c>
      <c r="AF22" s="200" t="str">
        <f>VLOOKUP(C22,[1]区消防大队!C20:U205,14,0)</f>
        <v>在消防监督管理系统未发现相关行政处罚</v>
      </c>
      <c r="AG22" s="234" t="str">
        <f>VLOOKUP(C22,[1]税务局!$B$3:$L$191,5,FALSE)</f>
        <v>否</v>
      </c>
    </row>
    <row r="23" ht="49.95" customHeight="1" spans="1:33">
      <c r="A23" s="196">
        <v>19</v>
      </c>
      <c r="B23" s="197" t="s">
        <v>27</v>
      </c>
      <c r="C23" s="197" t="s">
        <v>28</v>
      </c>
      <c r="D23" s="197" t="s">
        <v>188</v>
      </c>
      <c r="E23" s="198" t="str">
        <f>VLOOKUP(C23,[1]政数局!$C$3:$G$186,3,FALSE)</f>
        <v>2005/7/8 （迁入）</v>
      </c>
      <c r="F23" s="196" t="str">
        <f>VLOOKUP(C23,[1]政数局!$C$3:$G$186,4,FALSE)</f>
        <v>是</v>
      </c>
      <c r="G23" s="199" t="str">
        <f>VLOOKUP(C23,[1]政数局!$C$3:$G$186,5,FALSE)</f>
        <v>制造业</v>
      </c>
      <c r="H23" s="200" t="str">
        <f>VLOOKUP(C23,[1]税务局!$B$3:$L$191,4,FALSE)</f>
        <v>是</v>
      </c>
      <c r="I23" s="196" t="str">
        <f>VLOOKUP(C23,[1]统计局!$C$3:$E$191,2,FALSE)</f>
        <v>是</v>
      </c>
      <c r="J23" s="196">
        <f>VLOOKUP(C23,[1]统计局!$C$3:$E$191,3,FALSE)</f>
        <v>2011.04</v>
      </c>
      <c r="K23" s="202" t="s">
        <v>118</v>
      </c>
      <c r="L23" s="203" t="s">
        <v>189</v>
      </c>
      <c r="M23" s="200" t="s">
        <v>190</v>
      </c>
      <c r="N23" s="196"/>
      <c r="O23" s="196"/>
      <c r="P23" s="206" t="str">
        <f>VLOOKUP(C23,[1]综合执法局!$C$3:$U$191,14,FALSE)</f>
        <v>是</v>
      </c>
      <c r="Q23" s="199" t="str">
        <f>VLOOKUP(C23,[1]综合执法局!$C$3:$U$191,15,FALSE)</f>
        <v>粤穗南综执（黄）罚字〔2019〕200178号</v>
      </c>
      <c r="R23" s="217">
        <f>VLOOKUP(C23,[1]综合执法局!$C$3:$U$191,16,FALSE)</f>
        <v>43892</v>
      </c>
      <c r="S23" s="199" t="str">
        <f>VLOOKUP(C23,[1]综合执法局!$C$3:$U$191,17,FALSE)</f>
        <v>该单位于2012年在广州市南沙区黄阁镇黄阁一横路4号及6号未取得《建设工程规划许可证》的情况下建设一栋仓库，建筑面积36.22平方米，经规划部门认定，该违法建设属于尚可采取改正措施消除对规划实施影响的违法建设。该单位已缴纳行政处罚金额6084.96元。</v>
      </c>
      <c r="T23" s="206" t="str">
        <f>VLOOKUP(C23,[1]综合执法局!$C$3:$U$191,18,FALSE)</f>
        <v>/</v>
      </c>
      <c r="U23" s="206" t="str">
        <f>VLOOKUP(C23,[1]综合执法局!$C$3:$U$191,19,FALSE)</f>
        <v>/</v>
      </c>
      <c r="V23" s="221" t="s">
        <v>191</v>
      </c>
      <c r="W23" s="206"/>
      <c r="X23" s="216" t="str">
        <f>VLOOKUP(C23,'[2]汇总表，按企业分'!$C:$E,3,FALSE)</f>
        <v>先进制造业企业产业联动发展奖、先进制造业企业固定资产投资补助、先进制造业企业技改后奖补</v>
      </c>
      <c r="Y23" s="216">
        <f>VLOOKUP(C23,[1]科技局!$C$3:$F$191,4,0)</f>
        <v>0</v>
      </c>
      <c r="Z23" s="230"/>
      <c r="AA23" s="230"/>
      <c r="AB23" s="196" t="str">
        <f>VLOOKUP(C23,[1]生态环境局!$C$3:$U$191,14,FALSE)</f>
        <v>否</v>
      </c>
      <c r="AC23" s="196" t="str">
        <f>VLOOKUP(C23,[1]住建局!$C$3:$U$191,14,FALSE)</f>
        <v>否</v>
      </c>
      <c r="AD23" s="196" t="str">
        <f>VLOOKUP(C23,[1]应急管理局!$C$3:$J$191,3,FALSE)</f>
        <v>否</v>
      </c>
      <c r="AE23" s="196" t="str">
        <f>VLOOKUP(C23,[1]综合执法局!$C$3:$U$191,14,FALSE)</f>
        <v>是</v>
      </c>
      <c r="AF23" s="200" t="str">
        <f>VLOOKUP(C23,[1]区消防大队!C21:U206,14,0)</f>
        <v>在消防监督管理系统未发现相关行政处罚</v>
      </c>
      <c r="AG23" s="234" t="str">
        <f>VLOOKUP(C23,[1]税务局!$B$3:$L$191,5,FALSE)</f>
        <v>否</v>
      </c>
    </row>
    <row r="24" ht="49.95" customHeight="1" spans="1:33">
      <c r="A24" s="196">
        <v>20</v>
      </c>
      <c r="B24" s="197" t="s">
        <v>18</v>
      </c>
      <c r="C24" s="197" t="s">
        <v>19</v>
      </c>
      <c r="D24" s="197" t="s">
        <v>176</v>
      </c>
      <c r="E24" s="198">
        <f>VLOOKUP(C24,[1]政数局!$C$3:$G$186,3,FALSE)</f>
        <v>41309</v>
      </c>
      <c r="F24" s="196" t="str">
        <f>VLOOKUP(C24,[1]政数局!$C$3:$G$186,4,FALSE)</f>
        <v>是</v>
      </c>
      <c r="G24" s="199" t="str">
        <f>VLOOKUP(C24,[1]政数局!$C$3:$G$186,5,FALSE)</f>
        <v>制造业</v>
      </c>
      <c r="H24" s="200" t="str">
        <f>VLOOKUP(C24,[1]税务局!$B$3:$L$191,4,FALSE)</f>
        <v>是</v>
      </c>
      <c r="I24" s="196" t="str">
        <f>VLOOKUP(C24,[1]统计局!$C$3:$E$191,2,FALSE)</f>
        <v>是</v>
      </c>
      <c r="J24" s="196">
        <f>VLOOKUP(C24,[1]统计局!$C$3:$E$191,3,FALSE)</f>
        <v>2014.12</v>
      </c>
      <c r="K24" s="202" t="s">
        <v>118</v>
      </c>
      <c r="L24" s="203"/>
      <c r="M24" s="196"/>
      <c r="N24" s="196"/>
      <c r="O24" s="196"/>
      <c r="P24" s="206"/>
      <c r="Q24" s="206"/>
      <c r="R24" s="206"/>
      <c r="S24" s="206"/>
      <c r="T24" s="206"/>
      <c r="U24" s="206"/>
      <c r="V24" s="203"/>
      <c r="W24" s="206"/>
      <c r="X24" s="216" t="str">
        <f>VLOOKUP(C24,'[2]汇总表，按企业分'!$C:$E,3,FALSE)</f>
        <v>非总部型先进制造业企业经营贡献奖</v>
      </c>
      <c r="Y24" s="216">
        <f>VLOOKUP(C24,[1]科技局!$C$3:$F$191,4,0)</f>
        <v>0</v>
      </c>
      <c r="Z24" s="230"/>
      <c r="AA24" s="230"/>
      <c r="AB24" s="196" t="str">
        <f>VLOOKUP(C24,[1]生态环境局!$C$3:$U$191,14,FALSE)</f>
        <v>否</v>
      </c>
      <c r="AC24" s="196" t="str">
        <f>VLOOKUP(C24,[1]住建局!$C$3:$U$191,14,FALSE)</f>
        <v>否</v>
      </c>
      <c r="AD24" s="196" t="str">
        <f>VLOOKUP(C24,[1]应急管理局!$C$3:$J$191,3,FALSE)</f>
        <v>否</v>
      </c>
      <c r="AE24" s="196" t="str">
        <f>VLOOKUP(C24,[1]综合执法局!$C$3:$U$191,14,FALSE)</f>
        <v>否</v>
      </c>
      <c r="AF24" s="200" t="str">
        <f>VLOOKUP(C24,[1]区消防大队!C22:U207,14,0)</f>
        <v>在消防监督管理系统未发现相关行政处罚</v>
      </c>
      <c r="AG24" s="234" t="str">
        <f>VLOOKUP(C24,[1]税务局!$B$3:$L$191,5,FALSE)</f>
        <v>否</v>
      </c>
    </row>
    <row r="25" ht="49.95" customHeight="1" spans="1:33">
      <c r="A25" s="196">
        <v>21</v>
      </c>
      <c r="B25" s="197" t="s">
        <v>192</v>
      </c>
      <c r="C25" s="197" t="s">
        <v>193</v>
      </c>
      <c r="D25" s="197" t="s">
        <v>158</v>
      </c>
      <c r="E25" s="198">
        <f>VLOOKUP(C25,[1]政数局!$C$3:$G$186,3,FALSE)</f>
        <v>42677</v>
      </c>
      <c r="F25" s="196" t="str">
        <f>VLOOKUP(C25,[1]政数局!$C$3:$G$186,4,FALSE)</f>
        <v>是</v>
      </c>
      <c r="G25" s="199" t="str">
        <f>VLOOKUP(C25,[1]政数局!$C$3:$G$186,5,FALSE)</f>
        <v>制造业</v>
      </c>
      <c r="H25" s="200" t="str">
        <f>VLOOKUP(C25,[1]税务局!$B$3:$L$191,4,FALSE)</f>
        <v>是</v>
      </c>
      <c r="I25" s="196" t="str">
        <f>VLOOKUP(C25,[1]统计局!$C$3:$E$191,2,FALSE)</f>
        <v>是</v>
      </c>
      <c r="J25" s="196">
        <f>VLOOKUP(C25,[1]统计局!$C$3:$E$191,3,FALSE)</f>
        <v>2017.07</v>
      </c>
      <c r="K25" s="202" t="s">
        <v>118</v>
      </c>
      <c r="L25" s="203"/>
      <c r="M25" s="196"/>
      <c r="N25" s="196"/>
      <c r="O25" s="196"/>
      <c r="P25" s="206"/>
      <c r="Q25" s="206"/>
      <c r="R25" s="206"/>
      <c r="S25" s="206"/>
      <c r="T25" s="206"/>
      <c r="U25" s="206"/>
      <c r="V25" s="203"/>
      <c r="W25" s="206"/>
      <c r="X25" s="216" t="str">
        <f>VLOOKUP(C25,'[2]汇总表，按企业分'!$C:$E,3,FALSE)</f>
        <v>先进制造业企业资金配套</v>
      </c>
      <c r="Y25" s="216">
        <f>VLOOKUP(C25,[1]科技局!$C$3:$F$191,4,0)</f>
        <v>0</v>
      </c>
      <c r="Z25" s="230"/>
      <c r="AA25" s="230"/>
      <c r="AB25" s="196" t="str">
        <f>VLOOKUP(C25,[1]生态环境局!$C$3:$U$191,14,FALSE)</f>
        <v>否</v>
      </c>
      <c r="AC25" s="196" t="str">
        <f>VLOOKUP(C25,[1]住建局!$C$3:$U$191,14,FALSE)</f>
        <v>否</v>
      </c>
      <c r="AD25" s="196" t="str">
        <f>VLOOKUP(C25,[1]应急管理局!$C$3:$J$191,3,FALSE)</f>
        <v>否</v>
      </c>
      <c r="AE25" s="196" t="str">
        <f>VLOOKUP(C25,[1]综合执法局!$C$3:$U$191,14,FALSE)</f>
        <v>否</v>
      </c>
      <c r="AF25" s="200" t="str">
        <f>VLOOKUP(C25,[1]区消防大队!C23:U208,14,0)</f>
        <v>在消防监督管理系统未发现相关行政处罚</v>
      </c>
      <c r="AG25" s="234" t="str">
        <f>VLOOKUP(C25,[1]税务局!$B$3:$L$191,5,FALSE)</f>
        <v>否</v>
      </c>
    </row>
    <row r="26" ht="49.95" customHeight="1" spans="1:33">
      <c r="A26" s="196">
        <v>22</v>
      </c>
      <c r="B26" s="197" t="s">
        <v>194</v>
      </c>
      <c r="C26" s="197" t="s">
        <v>195</v>
      </c>
      <c r="D26" s="197" t="s">
        <v>196</v>
      </c>
      <c r="E26" s="198">
        <f>VLOOKUP(C26,[1]政数局!$C$3:$G$186,3,FALSE)</f>
        <v>39175</v>
      </c>
      <c r="F26" s="196" t="str">
        <f>VLOOKUP(C26,[1]政数局!$C$3:$G$186,4,FALSE)</f>
        <v>是</v>
      </c>
      <c r="G26" s="199" t="str">
        <f>VLOOKUP(C26,[1]政数局!$C$3:$G$186,5,FALSE)</f>
        <v>制造业</v>
      </c>
      <c r="H26" s="200" t="str">
        <f>VLOOKUP(C26,[1]税务局!$B$3:$L$191,4,FALSE)</f>
        <v>是</v>
      </c>
      <c r="I26" s="196" t="str">
        <f>VLOOKUP(C26,[1]统计局!$C$3:$E$191,2,FALSE)</f>
        <v>是</v>
      </c>
      <c r="J26" s="196">
        <f>VLOOKUP(C26,[1]统计局!$C$3:$E$191,3,FALSE)</f>
        <v>2012.05</v>
      </c>
      <c r="K26" s="202" t="s">
        <v>118</v>
      </c>
      <c r="L26" s="203"/>
      <c r="M26" s="196"/>
      <c r="N26" s="196"/>
      <c r="O26" s="200" t="str">
        <f>VLOOKUP(C26,[1]科技局!$C$3:$F$191,4,0)</f>
        <v>1.2018年曾获得2016年度南沙区专利补贴0.6万元；2.2018年曾获得2017年度南沙区专利补贴1.4万元</v>
      </c>
      <c r="P26" s="206"/>
      <c r="Q26" s="206"/>
      <c r="R26" s="206"/>
      <c r="S26" s="206"/>
      <c r="T26" s="206"/>
      <c r="U26" s="206"/>
      <c r="V26" s="203"/>
      <c r="W26" s="206"/>
      <c r="X26" s="216" t="str">
        <f>VLOOKUP(C26,'[2]汇总表，按企业分'!$C:$E,3,FALSE)</f>
        <v>非总部型先进制造业企业经营贡献奖、非总部型制造业企业高管人才奖</v>
      </c>
      <c r="Y26" s="216" t="str">
        <f>VLOOKUP(C26,[1]科技局!$C$3:$F$191,4,0)</f>
        <v>1.2018年曾获得2016年度南沙区专利补贴0.6万元；2.2018年曾获得2017年度南沙区专利补贴1.4万元</v>
      </c>
      <c r="Z26" s="230"/>
      <c r="AA26" s="230"/>
      <c r="AB26" s="196" t="str">
        <f>VLOOKUP(C26,[1]生态环境局!$C$3:$U$191,14,FALSE)</f>
        <v>否</v>
      </c>
      <c r="AC26" s="196" t="str">
        <f>VLOOKUP(C26,[1]住建局!$C$3:$U$191,14,FALSE)</f>
        <v>否</v>
      </c>
      <c r="AD26" s="196" t="str">
        <f>VLOOKUP(C26,[1]应急管理局!$C$3:$J$191,3,FALSE)</f>
        <v>否</v>
      </c>
      <c r="AE26" s="196" t="str">
        <f>VLOOKUP(C26,[1]综合执法局!$C$3:$U$191,14,FALSE)</f>
        <v>否</v>
      </c>
      <c r="AF26" s="200" t="str">
        <f>VLOOKUP(C26,[1]区消防大队!C24:U209,14,0)</f>
        <v>在消防监督管理系统未发现相关行政处罚</v>
      </c>
      <c r="AG26" s="234" t="str">
        <f>VLOOKUP(C26,[1]税务局!$B$3:$L$191,5,FALSE)</f>
        <v>否</v>
      </c>
    </row>
    <row r="27" ht="49.95" customHeight="1" spans="1:33">
      <c r="A27" s="196">
        <v>23</v>
      </c>
      <c r="B27" s="197" t="s">
        <v>33</v>
      </c>
      <c r="C27" s="197" t="s">
        <v>34</v>
      </c>
      <c r="D27" s="197" t="s">
        <v>197</v>
      </c>
      <c r="E27" s="198" t="str">
        <f>VLOOKUP(C27,[1]政数局!$C$3:$G$186,3,FALSE)</f>
        <v>/</v>
      </c>
      <c r="F27" s="196" t="str">
        <f>VLOOKUP(C27,[1]政数局!$C$3:$G$186,4,FALSE)</f>
        <v>是</v>
      </c>
      <c r="G27" s="199" t="str">
        <f>VLOOKUP(C27,[1]政数局!$C$3:$G$186,5,FALSE)</f>
        <v>制造业</v>
      </c>
      <c r="H27" s="200" t="str">
        <f>VLOOKUP(C27,[1]税务局!$B$3:$L$191,4,FALSE)</f>
        <v>是</v>
      </c>
      <c r="I27" s="196" t="str">
        <f>VLOOKUP(C27,[1]统计局!$C$3:$E$191,2,FALSE)</f>
        <v>是</v>
      </c>
      <c r="J27" s="196">
        <f>VLOOKUP(C27,[1]统计局!$C$3:$E$191,3,FALSE)</f>
        <v>2015.02</v>
      </c>
      <c r="K27" s="202" t="s">
        <v>118</v>
      </c>
      <c r="L27" s="203"/>
      <c r="M27" s="196"/>
      <c r="N27" s="196"/>
      <c r="O27" s="200" t="str">
        <f>VLOOKUP(C27,[1]科技局!$C$3:$F$191,4,0)</f>
        <v>1.2018年曾获得2016年度南沙区专利补贴0.32万元；2.2018年曾获得2017年度南沙区专利补贴0.7万元；3.2018年曾获得2017年创新平台奖励200万元；4.2020年获得2019年高新技术企业新认定奖励30万元</v>
      </c>
      <c r="P27" s="206"/>
      <c r="Q27" s="206"/>
      <c r="R27" s="206"/>
      <c r="S27" s="206"/>
      <c r="T27" s="206"/>
      <c r="U27" s="206"/>
      <c r="V27" s="203"/>
      <c r="W27" s="206"/>
      <c r="X27" s="216" t="str">
        <f>VLOOKUP(C27,'[2]汇总表，按企业分'!$C:$E,3,FALSE)</f>
        <v>非总部型先进制造业企业经营贡献奖、非总部型制造业企业高管人才奖、先进制造业企业产业联动发展奖</v>
      </c>
      <c r="Y27" s="216" t="str">
        <f>VLOOKUP(C27,[1]科技局!$C$3:$F$191,4,0)</f>
        <v>1.2018年曾获得2016年度南沙区专利补贴0.32万元；2.2018年曾获得2017年度南沙区专利补贴0.7万元；3.2018年曾获得2017年创新平台奖励200万元；4.2020年获得2019年高新技术企业新认定奖励30万元</v>
      </c>
      <c r="Z27" s="230"/>
      <c r="AA27" s="230"/>
      <c r="AB27" s="196" t="str">
        <f>VLOOKUP(C27,[1]生态环境局!$C$3:$U$191,14,FALSE)</f>
        <v>否</v>
      </c>
      <c r="AC27" s="196" t="str">
        <f>VLOOKUP(C27,[1]住建局!$C$3:$U$191,14,FALSE)</f>
        <v>否</v>
      </c>
      <c r="AD27" s="196" t="str">
        <f>VLOOKUP(C27,[1]应急管理局!$C$3:$J$191,3,FALSE)</f>
        <v>否</v>
      </c>
      <c r="AE27" s="196" t="str">
        <f>VLOOKUP(C27,[1]综合执法局!$C$3:$U$191,14,FALSE)</f>
        <v>否</v>
      </c>
      <c r="AF27" s="200" t="str">
        <f>VLOOKUP(C27,[1]区消防大队!C25:U210,14,0)</f>
        <v>在消防监督管理系统未发现相关行政处罚</v>
      </c>
      <c r="AG27" s="234" t="str">
        <f>VLOOKUP(C27,[1]税务局!$B$3:$L$191,5,FALSE)</f>
        <v>否</v>
      </c>
    </row>
    <row r="28" ht="49.95" customHeight="1" spans="1:33">
      <c r="A28" s="196">
        <v>24</v>
      </c>
      <c r="B28" s="197" t="s">
        <v>198</v>
      </c>
      <c r="C28" s="197" t="s">
        <v>199</v>
      </c>
      <c r="D28" s="197" t="s">
        <v>158</v>
      </c>
      <c r="E28" s="198">
        <f>VLOOKUP(C28,[1]政数局!$C$3:$G$186,3,FALSE)</f>
        <v>40171</v>
      </c>
      <c r="F28" s="196" t="str">
        <f>VLOOKUP(C28,[1]政数局!$C$3:$G$186,4,FALSE)</f>
        <v>是</v>
      </c>
      <c r="G28" s="199" t="str">
        <f>VLOOKUP(C28,[1]政数局!$C$3:$G$186,5,FALSE)</f>
        <v>制造业</v>
      </c>
      <c r="H28" s="200" t="str">
        <f>VLOOKUP(C28,[1]税务局!$B$3:$L$191,4,FALSE)</f>
        <v>是</v>
      </c>
      <c r="I28" s="196" t="str">
        <f>VLOOKUP(C28,[1]统计局!$C$3:$E$191,2,FALSE)</f>
        <v>是</v>
      </c>
      <c r="J28" s="196">
        <f>VLOOKUP(C28,[1]统计局!$C$3:$E$191,3,FALSE)</f>
        <v>2011.09</v>
      </c>
      <c r="K28" s="202" t="s">
        <v>118</v>
      </c>
      <c r="L28" s="203"/>
      <c r="M28" s="196"/>
      <c r="N28" s="196"/>
      <c r="O28" s="196"/>
      <c r="P28" s="206"/>
      <c r="Q28" s="206"/>
      <c r="R28" s="206"/>
      <c r="S28" s="206"/>
      <c r="T28" s="206"/>
      <c r="U28" s="206"/>
      <c r="V28" s="203"/>
      <c r="W28" s="206"/>
      <c r="X28" s="216" t="str">
        <f>VLOOKUP(C28,'[2]汇总表，按企业分'!$C:$E,3,FALSE)</f>
        <v>先进制造业企业资金配套</v>
      </c>
      <c r="Y28" s="216">
        <f>VLOOKUP(C28,[1]科技局!$C$3:$F$191,4,0)</f>
        <v>0</v>
      </c>
      <c r="Z28" s="230"/>
      <c r="AA28" s="230"/>
      <c r="AB28" s="196" t="str">
        <f>VLOOKUP(C28,[1]生态环境局!$C$3:$U$191,14,FALSE)</f>
        <v>否</v>
      </c>
      <c r="AC28" s="196" t="str">
        <f>VLOOKUP(C28,[1]住建局!$C$3:$U$191,14,FALSE)</f>
        <v>否</v>
      </c>
      <c r="AD28" s="196" t="str">
        <f>VLOOKUP(C28,[1]应急管理局!$C$3:$J$191,3,FALSE)</f>
        <v>否</v>
      </c>
      <c r="AE28" s="196" t="str">
        <f>VLOOKUP(C28,[1]综合执法局!$C$3:$U$191,14,FALSE)</f>
        <v>否</v>
      </c>
      <c r="AF28" s="200" t="str">
        <f>VLOOKUP(C28,[1]区消防大队!C26:U211,14,0)</f>
        <v>在消防监督管理系统未发现相关行政处罚</v>
      </c>
      <c r="AG28" s="234" t="str">
        <f>VLOOKUP(C28,[1]税务局!$B$3:$L$191,5,FALSE)</f>
        <v>否</v>
      </c>
    </row>
    <row r="29" ht="112.2" customHeight="1" spans="1:33">
      <c r="A29" s="196">
        <v>25</v>
      </c>
      <c r="B29" s="197" t="s">
        <v>200</v>
      </c>
      <c r="C29" s="197" t="s">
        <v>201</v>
      </c>
      <c r="D29" s="197" t="s">
        <v>130</v>
      </c>
      <c r="E29" s="198" t="str">
        <f>VLOOKUP(C29,[1]政数局!$C$3:$G$186,3,FALSE)</f>
        <v>/</v>
      </c>
      <c r="F29" s="196" t="str">
        <f>VLOOKUP(C29,[1]政数局!$C$3:$G$186,4,FALSE)</f>
        <v>是</v>
      </c>
      <c r="G29" s="199" t="str">
        <f>VLOOKUP(C29,[1]政数局!$C$3:$G$186,5,FALSE)</f>
        <v>制造业</v>
      </c>
      <c r="H29" s="200" t="str">
        <f>VLOOKUP(C29,[1]税务局!$B$3:$L$191,4,FALSE)</f>
        <v>是</v>
      </c>
      <c r="I29" s="196" t="str">
        <f>VLOOKUP(C29,[1]统计局!$C$3:$E$191,2,FALSE)</f>
        <v>是</v>
      </c>
      <c r="J29" s="196">
        <f>VLOOKUP(C29,[1]统计局!$C$3:$E$191,3,FALSE)</f>
        <v>2016.02</v>
      </c>
      <c r="K29" s="202" t="s">
        <v>118</v>
      </c>
      <c r="L29" s="203" t="s">
        <v>202</v>
      </c>
      <c r="M29" s="200" t="str">
        <f>VLOOKUP(L29,[1]统计局!$F$4:$G$191,2,FALSE)</f>
        <v>锂离子电池转型技术改造项目2017年在库；圆柱形钢壳锂电池自动化生产线技术改造项目2017年和2018年在库。</v>
      </c>
      <c r="N29" s="196"/>
      <c r="O29" s="200" t="str">
        <f>VLOOKUP(C29,[1]科技局!$C$3:$F$191,4,0)</f>
        <v>1.2018年获得2016年度南沙区专利补贴0.9万元；2.2018年曾获得2017年度南沙区专利补贴12.9万元；3.2018年曾获得南沙区2017年度专利技术产业化资助40万元；4.2019年获得2018年度创新平台奖励200万元；5.2019年获得2018年度创新平台奖励50万元</v>
      </c>
      <c r="P29" s="206"/>
      <c r="Q29" s="206"/>
      <c r="R29" s="206"/>
      <c r="S29" s="206"/>
      <c r="T29" s="206"/>
      <c r="U29" s="206"/>
      <c r="V29" s="203"/>
      <c r="W29" s="206"/>
      <c r="X29" s="216" t="str">
        <f>VLOOKUP(C29,'[2]汇总表，按企业分'!$C:$E,3,FALSE)</f>
        <v>先进制造业企业技改后奖补</v>
      </c>
      <c r="Y29" s="216" t="str">
        <f>VLOOKUP(C29,[1]科技局!$C$3:$F$191,4,0)</f>
        <v>1.2018年获得2016年度南沙区专利补贴0.9万元；2.2018年曾获得2017年度南沙区专利补贴12.9万元；3.2018年曾获得南沙区2017年度专利技术产业化资助40万元；4.2019年获得2018年度创新平台奖励200万元；5.2019年获得2018年度创新平台奖励50万元</v>
      </c>
      <c r="Z29" s="230"/>
      <c r="AA29" s="230"/>
      <c r="AB29" s="196" t="str">
        <f>VLOOKUP(C29,[1]生态环境局!$C$3:$U$191,14,FALSE)</f>
        <v>否</v>
      </c>
      <c r="AC29" s="196" t="str">
        <f>VLOOKUP(C29,[1]住建局!$C$3:$U$191,14,FALSE)</f>
        <v>否</v>
      </c>
      <c r="AD29" s="196" t="str">
        <f>VLOOKUP(C29,[1]应急管理局!$C$3:$J$191,3,FALSE)</f>
        <v>否</v>
      </c>
      <c r="AE29" s="196" t="str">
        <f>VLOOKUP(C29,[1]综合执法局!$C$3:$U$191,14,FALSE)</f>
        <v>否</v>
      </c>
      <c r="AF29" s="200" t="str">
        <f>VLOOKUP(C29,[1]区消防大队!C27:U212,14,0)</f>
        <v>在消防监督管理系统未发现相关行政处罚</v>
      </c>
      <c r="AG29" s="234" t="str">
        <f>VLOOKUP(C29,[1]税务局!$B$3:$L$191,5,FALSE)</f>
        <v>否</v>
      </c>
    </row>
    <row r="30" ht="49.95" customHeight="1" spans="1:33">
      <c r="A30" s="196">
        <v>26</v>
      </c>
      <c r="B30" s="197" t="s">
        <v>203</v>
      </c>
      <c r="C30" s="197" t="s">
        <v>204</v>
      </c>
      <c r="D30" s="197" t="s">
        <v>176</v>
      </c>
      <c r="E30" s="198" t="str">
        <f>VLOOKUP(C30,[1]政数局!$C$3:$G$186,3,FALSE)</f>
        <v>2012/7/20（迁入）</v>
      </c>
      <c r="F30" s="196" t="str">
        <f>VLOOKUP(C30,[1]政数局!$C$3:$G$186,4,FALSE)</f>
        <v>是</v>
      </c>
      <c r="G30" s="199" t="str">
        <f>VLOOKUP(C30,[1]政数局!$C$3:$G$186,5,FALSE)</f>
        <v>制造业</v>
      </c>
      <c r="H30" s="200" t="str">
        <f>VLOOKUP(C30,[1]税务局!$B$3:$L$191,4,FALSE)</f>
        <v>是</v>
      </c>
      <c r="I30" s="196" t="str">
        <f>VLOOKUP(C30,[1]统计局!$C$3:$E$191,2,FALSE)</f>
        <v>是</v>
      </c>
      <c r="J30" s="196">
        <f>VLOOKUP(C30,[1]统计局!$C$3:$E$191,3,FALSE)</f>
        <v>2015.03</v>
      </c>
      <c r="K30" s="202" t="s">
        <v>118</v>
      </c>
      <c r="L30" s="203"/>
      <c r="M30" s="196"/>
      <c r="N30" s="196"/>
      <c r="O30" s="200" t="str">
        <f>VLOOKUP(C30,[1]科技局!$C$3:$F$191,4,0)</f>
        <v>1.2020年获得2019年高新技术企业新认定奖励；2.正在申报高成长型科技企业2019年研发经费投入奖励30万元。</v>
      </c>
      <c r="P30" s="206"/>
      <c r="Q30" s="206"/>
      <c r="R30" s="206"/>
      <c r="S30" s="206"/>
      <c r="T30" s="206"/>
      <c r="U30" s="206"/>
      <c r="V30" s="203"/>
      <c r="W30" s="206"/>
      <c r="X30" s="216" t="str">
        <f>VLOOKUP(C30,'[2]汇总表，按企业分'!$C:$E,3,FALSE)</f>
        <v>非总部型先进制造业企业经营贡献奖</v>
      </c>
      <c r="Y30" s="216" t="str">
        <f>VLOOKUP(C30,[1]科技局!$C$3:$F$191,4,0)</f>
        <v>1.2020年获得2019年高新技术企业新认定奖励；2.正在申报高成长型科技企业2019年研发经费投入奖励30万元。</v>
      </c>
      <c r="Z30" s="230"/>
      <c r="AA30" s="230"/>
      <c r="AB30" s="196" t="str">
        <f>VLOOKUP(C30,[1]生态环境局!$C$3:$U$191,14,FALSE)</f>
        <v>否</v>
      </c>
      <c r="AC30" s="196" t="str">
        <f>VLOOKUP(C30,[1]住建局!$C$3:$U$191,14,FALSE)</f>
        <v>否</v>
      </c>
      <c r="AD30" s="196" t="str">
        <f>VLOOKUP(C30,[1]应急管理局!$C$3:$J$191,3,FALSE)</f>
        <v>否</v>
      </c>
      <c r="AE30" s="196" t="str">
        <f>VLOOKUP(C30,[1]综合执法局!$C$3:$U$191,14,FALSE)</f>
        <v>否</v>
      </c>
      <c r="AF30" s="200" t="str">
        <f>VLOOKUP(C30,[1]区消防大队!C28:U213,14,0)</f>
        <v>在消防监督管理系统未发现相关行政处罚</v>
      </c>
      <c r="AG30" s="234" t="str">
        <f>VLOOKUP(C30,[1]税务局!$B$3:$L$191,5,FALSE)</f>
        <v>否</v>
      </c>
    </row>
    <row r="31" ht="49.95" customHeight="1" spans="1:33">
      <c r="A31" s="196">
        <v>27</v>
      </c>
      <c r="B31" s="197" t="s">
        <v>15</v>
      </c>
      <c r="C31" s="197" t="s">
        <v>16</v>
      </c>
      <c r="D31" s="197" t="s">
        <v>205</v>
      </c>
      <c r="E31" s="198">
        <f>VLOOKUP(C31,[1]政数局!$C$3:$G$186,3,FALSE)</f>
        <v>38204</v>
      </c>
      <c r="F31" s="196" t="str">
        <f>VLOOKUP(C31,[1]政数局!$C$3:$G$186,4,FALSE)</f>
        <v>是</v>
      </c>
      <c r="G31" s="199" t="str">
        <f>VLOOKUP(C31,[1]政数局!$C$3:$G$186,5,FALSE)</f>
        <v>制造业</v>
      </c>
      <c r="H31" s="200" t="str">
        <f>VLOOKUP(C31,[1]税务局!$B$3:$L$191,4,FALSE)</f>
        <v>是</v>
      </c>
      <c r="I31" s="196" t="str">
        <f>VLOOKUP(C31,[1]统计局!$C$3:$E$191,2,FALSE)</f>
        <v>是</v>
      </c>
      <c r="J31" s="196">
        <f>VLOOKUP(C31,[1]统计局!$C$3:$E$191,3,FALSE)</f>
        <v>2011.04</v>
      </c>
      <c r="K31" s="202" t="s">
        <v>118</v>
      </c>
      <c r="L31" s="203" t="s">
        <v>206</v>
      </c>
      <c r="M31" s="200" t="str">
        <f>VLOOKUP(L31,[1]统计局!$F$4:$G$191,2,FALSE)</f>
        <v>2019年在库</v>
      </c>
      <c r="N31" s="196"/>
      <c r="O31" s="196"/>
      <c r="P31" s="206"/>
      <c r="Q31" s="206"/>
      <c r="R31" s="206"/>
      <c r="S31" s="206"/>
      <c r="T31" s="206"/>
      <c r="U31" s="206"/>
      <c r="V31" s="203"/>
      <c r="W31" s="206"/>
      <c r="X31" s="216" t="str">
        <f>VLOOKUP(C31,'[2]汇总表，按企业分'!$C:$E,3,FALSE)</f>
        <v>先进制造业企业产业联动发展奖、先进制造业企业技改后奖补、先进制造业企业资金配套</v>
      </c>
      <c r="Y31" s="216">
        <f>VLOOKUP(C31,[1]科技局!$C$3:$F$191,4,0)</f>
        <v>0</v>
      </c>
      <c r="Z31" s="230"/>
      <c r="AA31" s="230"/>
      <c r="AB31" s="196" t="str">
        <f>VLOOKUP(C31,[1]生态环境局!$C$3:$U$191,14,FALSE)</f>
        <v>否</v>
      </c>
      <c r="AC31" s="196" t="str">
        <f>VLOOKUP(C31,[1]住建局!$C$3:$U$191,14,FALSE)</f>
        <v>否</v>
      </c>
      <c r="AD31" s="196" t="str">
        <f>VLOOKUP(C31,[1]应急管理局!$C$3:$J$191,3,FALSE)</f>
        <v>否</v>
      </c>
      <c r="AE31" s="196" t="str">
        <f>VLOOKUP(C31,[1]综合执法局!$C$3:$U$191,14,FALSE)</f>
        <v>否</v>
      </c>
      <c r="AF31" s="200" t="str">
        <f>VLOOKUP(C31,[1]区消防大队!C29:U214,14,0)</f>
        <v>在消防监督管理系统未发现相关行政处罚</v>
      </c>
      <c r="AG31" s="234" t="str">
        <f>VLOOKUP(C31,[1]税务局!$B$3:$L$191,5,FALSE)</f>
        <v>否</v>
      </c>
    </row>
    <row r="32" ht="49.95" customHeight="1" spans="1:33">
      <c r="A32" s="196">
        <v>28</v>
      </c>
      <c r="B32" s="197" t="s">
        <v>207</v>
      </c>
      <c r="C32" s="197" t="s">
        <v>208</v>
      </c>
      <c r="D32" s="197" t="s">
        <v>158</v>
      </c>
      <c r="E32" s="198" t="str">
        <f>VLOOKUP(C32,[1]政数局!$C$3:$G$186,3,FALSE)</f>
        <v>2018/9/10（迁入）</v>
      </c>
      <c r="F32" s="196" t="str">
        <f>VLOOKUP(C32,[1]政数局!$C$3:$G$186,4,FALSE)</f>
        <v>是</v>
      </c>
      <c r="G32" s="199" t="str">
        <f>VLOOKUP(C32,[1]政数局!$C$3:$G$186,5,FALSE)</f>
        <v>制造业</v>
      </c>
      <c r="H32" s="200" t="str">
        <f>VLOOKUP(C32,[1]税务局!$B$3:$L$191,4,FALSE)</f>
        <v>是</v>
      </c>
      <c r="I32" s="196" t="str">
        <f>VLOOKUP(C32,[1]统计局!$C$3:$E$191,2,FALSE)</f>
        <v>是</v>
      </c>
      <c r="J32" s="196">
        <f>VLOOKUP(C32,[1]统计局!$C$3:$E$191,3,FALSE)</f>
        <v>2018.11</v>
      </c>
      <c r="K32" s="202" t="s">
        <v>118</v>
      </c>
      <c r="L32" s="203"/>
      <c r="M32" s="196"/>
      <c r="N32" s="196"/>
      <c r="O32" s="196"/>
      <c r="P32" s="206"/>
      <c r="Q32" s="206"/>
      <c r="R32" s="206"/>
      <c r="S32" s="206"/>
      <c r="T32" s="206"/>
      <c r="U32" s="206"/>
      <c r="V32" s="203"/>
      <c r="W32" s="206"/>
      <c r="X32" s="216" t="str">
        <f>VLOOKUP(C32,'[2]汇总表，按企业分'!$C:$E,3,FALSE)</f>
        <v>先进制造业企业资金配套</v>
      </c>
      <c r="Y32" s="216">
        <f>VLOOKUP(C32,[1]科技局!$C$3:$F$191,4,0)</f>
        <v>0</v>
      </c>
      <c r="Z32" s="230"/>
      <c r="AA32" s="230"/>
      <c r="AB32" s="196" t="str">
        <f>VLOOKUP(C32,[1]生态环境局!$C$3:$U$191,14,FALSE)</f>
        <v>否</v>
      </c>
      <c r="AC32" s="196" t="str">
        <f>VLOOKUP(C32,[1]住建局!$C$3:$U$191,14,FALSE)</f>
        <v>否</v>
      </c>
      <c r="AD32" s="196" t="str">
        <f>VLOOKUP(C32,[1]应急管理局!$C$3:$J$191,3,FALSE)</f>
        <v>否</v>
      </c>
      <c r="AE32" s="196" t="str">
        <f>VLOOKUP(C32,[1]综合执法局!$C$3:$U$191,14,FALSE)</f>
        <v>否</v>
      </c>
      <c r="AF32" s="200" t="str">
        <f>VLOOKUP(C32,[1]区消防大队!C30:U215,14,0)</f>
        <v>在消防监督管理系统未发现相关行政处罚</v>
      </c>
      <c r="AG32" s="234" t="str">
        <f>VLOOKUP(C32,[1]税务局!$B$3:$L$191,5,FALSE)</f>
        <v>否</v>
      </c>
    </row>
    <row r="33" ht="49.95" customHeight="1" spans="1:33">
      <c r="A33" s="196">
        <v>29</v>
      </c>
      <c r="B33" s="197" t="s">
        <v>209</v>
      </c>
      <c r="C33" s="197" t="s">
        <v>210</v>
      </c>
      <c r="D33" s="197" t="s">
        <v>158</v>
      </c>
      <c r="E33" s="198" t="str">
        <f>VLOOKUP(C33,[1]政数局!$C$3:$G$186,3,FALSE)</f>
        <v>2018/9/14（迁入）</v>
      </c>
      <c r="F33" s="196" t="str">
        <f>VLOOKUP(C33,[1]政数局!$C$3:$G$186,4,FALSE)</f>
        <v>是</v>
      </c>
      <c r="G33" s="199" t="str">
        <f>VLOOKUP(C33,[1]政数局!$C$3:$G$186,5,FALSE)</f>
        <v>科学研究和技术服务业</v>
      </c>
      <c r="H33" s="200" t="str">
        <f>VLOOKUP(C33,[1]税务局!$B$3:$L$191,4,FALSE)</f>
        <v>是（2019年3月22日迁入南沙）</v>
      </c>
      <c r="I33" s="196" t="str">
        <f>VLOOKUP(C33,[1]统计局!$C$3:$E$191,2,FALSE)</f>
        <v>是</v>
      </c>
      <c r="J33" s="196">
        <f>VLOOKUP(C33,[1]统计局!$C$3:$E$191,3,FALSE)</f>
        <v>2019.01</v>
      </c>
      <c r="K33" s="202" t="s">
        <v>118</v>
      </c>
      <c r="L33" s="203"/>
      <c r="M33" s="196"/>
      <c r="N33" s="196"/>
      <c r="O33" s="196"/>
      <c r="P33" s="206"/>
      <c r="Q33" s="206"/>
      <c r="R33" s="206"/>
      <c r="S33" s="206"/>
      <c r="T33" s="206"/>
      <c r="U33" s="206"/>
      <c r="V33" s="203"/>
      <c r="W33" s="206"/>
      <c r="X33" s="216" t="str">
        <f>VLOOKUP(C33,'[2]汇总表，按企业分'!$C:$E,3,FALSE)</f>
        <v>先进制造业企业资金配套</v>
      </c>
      <c r="Y33" s="216">
        <f>VLOOKUP(C33,[1]科技局!$C$3:$F$191,4,0)</f>
        <v>0</v>
      </c>
      <c r="Z33" s="230"/>
      <c r="AA33" s="230"/>
      <c r="AB33" s="196" t="str">
        <f>VLOOKUP(C33,[1]生态环境局!$C$3:$U$191,14,FALSE)</f>
        <v>否</v>
      </c>
      <c r="AC33" s="196" t="str">
        <f>VLOOKUP(C33,[1]住建局!$C$3:$U$191,14,FALSE)</f>
        <v>否</v>
      </c>
      <c r="AD33" s="196" t="str">
        <f>VLOOKUP(C33,[1]应急管理局!$C$3:$J$191,3,FALSE)</f>
        <v>否</v>
      </c>
      <c r="AE33" s="196" t="str">
        <f>VLOOKUP(C33,[1]综合执法局!$C$3:$U$191,14,FALSE)</f>
        <v>否</v>
      </c>
      <c r="AF33" s="200" t="str">
        <f>VLOOKUP(C33,[1]区消防大队!C31:U216,14,0)</f>
        <v>在消防监督管理系统未发现相关行政处罚</v>
      </c>
      <c r="AG33" s="234" t="str">
        <f>VLOOKUP(C33,[1]税务局!$B$3:$L$191,5,FALSE)</f>
        <v>否</v>
      </c>
    </row>
    <row r="34" ht="49.95" customHeight="1" spans="1:33">
      <c r="A34" s="196">
        <v>30</v>
      </c>
      <c r="B34" s="197" t="s">
        <v>211</v>
      </c>
      <c r="C34" s="197" t="s">
        <v>212</v>
      </c>
      <c r="D34" s="197" t="s">
        <v>213</v>
      </c>
      <c r="E34" s="198">
        <f>VLOOKUP(C34,[1]政数局!$C$3:$G$186,3,FALSE)</f>
        <v>39232</v>
      </c>
      <c r="F34" s="196" t="str">
        <f>VLOOKUP(C34,[1]政数局!$C$3:$G$186,4,FALSE)</f>
        <v>是</v>
      </c>
      <c r="G34" s="199" t="str">
        <f>VLOOKUP(C34,[1]政数局!$C$3:$G$186,5,FALSE)</f>
        <v>制造业</v>
      </c>
      <c r="H34" s="200" t="str">
        <f>VLOOKUP(C34,[1]税务局!$B$3:$L$191,4,FALSE)</f>
        <v>是</v>
      </c>
      <c r="I34" s="196" t="str">
        <f>VLOOKUP(C34,[1]统计局!$C$3:$E$191,2,FALSE)</f>
        <v>是</v>
      </c>
      <c r="J34" s="196">
        <f>VLOOKUP(C34,[1]统计局!$C$3:$E$191,3,FALSE)</f>
        <v>2011.04</v>
      </c>
      <c r="K34" s="202" t="s">
        <v>118</v>
      </c>
      <c r="L34" s="203" t="s">
        <v>214</v>
      </c>
      <c r="M34" s="200" t="str">
        <f>VLOOKUP(L34,[1]统计局!$F$4:$G$191,2,FALSE)</f>
        <v>2018年在库</v>
      </c>
      <c r="N34" s="196"/>
      <c r="O34" s="196"/>
      <c r="P34" s="206"/>
      <c r="Q34" s="206"/>
      <c r="R34" s="206"/>
      <c r="S34" s="206"/>
      <c r="T34" s="206"/>
      <c r="U34" s="206"/>
      <c r="V34" s="203"/>
      <c r="W34" s="206"/>
      <c r="X34" s="216" t="str">
        <f>VLOOKUP(C34,'[2]汇总表，按企业分'!$C:$E,3,FALSE)</f>
        <v>先进制造业企业技改后奖补、先进制造业企业资金配套</v>
      </c>
      <c r="Y34" s="216">
        <f>VLOOKUP(C34,[1]科技局!$C$3:$F$191,4,0)</f>
        <v>0</v>
      </c>
      <c r="Z34" s="230"/>
      <c r="AA34" s="230"/>
      <c r="AB34" s="196" t="str">
        <f>VLOOKUP(C34,[1]生态环境局!$C$3:$U$191,14,FALSE)</f>
        <v>否</v>
      </c>
      <c r="AC34" s="196" t="str">
        <f>VLOOKUP(C34,[1]住建局!$C$3:$U$191,14,FALSE)</f>
        <v>否</v>
      </c>
      <c r="AD34" s="196" t="str">
        <f>VLOOKUP(C34,[1]应急管理局!$C$3:$J$191,3,FALSE)</f>
        <v>否</v>
      </c>
      <c r="AE34" s="196" t="str">
        <f>VLOOKUP(C34,[1]综合执法局!$C$3:$U$191,14,FALSE)</f>
        <v>否</v>
      </c>
      <c r="AF34" s="200" t="str">
        <f>VLOOKUP(C34,[1]区消防大队!C32:U217,14,0)</f>
        <v>在消防监督管理系统未发现相关行政处罚</v>
      </c>
      <c r="AG34" s="234" t="str">
        <f>VLOOKUP(C34,[1]税务局!$B$3:$L$191,5,FALSE)</f>
        <v>否</v>
      </c>
    </row>
    <row r="35" ht="49.95" customHeight="1" spans="1:33">
      <c r="A35" s="196">
        <v>31</v>
      </c>
      <c r="B35" s="197" t="s">
        <v>215</v>
      </c>
      <c r="C35" s="197" t="s">
        <v>216</v>
      </c>
      <c r="D35" s="197" t="s">
        <v>176</v>
      </c>
      <c r="E35" s="198">
        <f>VLOOKUP(C35,[1]政数局!$C$3:$G$186,3,FALSE)</f>
        <v>42008</v>
      </c>
      <c r="F35" s="196" t="str">
        <f>VLOOKUP(C35,[1]政数局!$C$3:$G$186,4,FALSE)</f>
        <v>是</v>
      </c>
      <c r="G35" s="199" t="str">
        <f>VLOOKUP(C35,[1]政数局!$C$3:$G$186,5,FALSE)</f>
        <v>制造业</v>
      </c>
      <c r="H35" s="200" t="str">
        <f>VLOOKUP(C35,[1]税务局!$B$3:$L$191,4,FALSE)</f>
        <v>是</v>
      </c>
      <c r="I35" s="196" t="str">
        <f>VLOOKUP(C35,[1]统计局!$C$3:$E$191,2,FALSE)</f>
        <v>是</v>
      </c>
      <c r="J35" s="196" t="str">
        <f>VLOOKUP(C35,[1]统计局!$C$3:$E$191,3,FALSE)</f>
        <v>2015.10</v>
      </c>
      <c r="K35" s="202" t="s">
        <v>118</v>
      </c>
      <c r="L35" s="203"/>
      <c r="M35" s="196"/>
      <c r="N35" s="196"/>
      <c r="O35" s="200" t="str">
        <f>VLOOKUP(C35,[1]科技局!$C$3:$F$191,4,0)</f>
        <v>2018年曾获得2017年度南沙区专利补贴1.1万元；2.2019年曾获得2018年度高新技术企业新认定奖励 30万元；3.2019年曾获得2018年度创新平台奖励200万元</v>
      </c>
      <c r="P35" s="196" t="s">
        <v>148</v>
      </c>
      <c r="Q35" s="196" t="s">
        <v>217</v>
      </c>
      <c r="R35" s="196" t="s">
        <v>218</v>
      </c>
      <c r="S35" s="196" t="s">
        <v>219</v>
      </c>
      <c r="T35" s="206"/>
      <c r="U35" s="206"/>
      <c r="V35" s="203" t="s">
        <v>220</v>
      </c>
      <c r="W35" s="206"/>
      <c r="X35" s="216" t="str">
        <f>VLOOKUP(C35,'[2]汇总表，按企业分'!$C:$E,3,FALSE)</f>
        <v>非总部型先进制造业企业经营贡献奖</v>
      </c>
      <c r="Y35" s="216" t="str">
        <f>VLOOKUP(C35,[1]科技局!$C$3:$F$191,4,0)</f>
        <v>2018年曾获得2017年度南沙区专利补贴1.1万元；2.2019年曾获得2018年度高新技术企业新认定奖励 30万元；3.2019年曾获得2018年度创新平台奖励200万元</v>
      </c>
      <c r="Z35" s="230"/>
      <c r="AA35" s="230"/>
      <c r="AB35" s="196" t="str">
        <f>VLOOKUP(C35,[1]生态环境局!$C$3:$U$191,14,FALSE)</f>
        <v>否</v>
      </c>
      <c r="AC35" s="196" t="str">
        <f>VLOOKUP(C35,[1]住建局!$C$3:$U$191,14,FALSE)</f>
        <v>否</v>
      </c>
      <c r="AD35" s="196" t="str">
        <f>VLOOKUP(C35,[1]应急管理局!$C$3:$J$191,3,FALSE)</f>
        <v>否</v>
      </c>
      <c r="AE35" s="196" t="str">
        <f>VLOOKUP(C35,[1]综合执法局!$C$3:$U$191,14,FALSE)</f>
        <v>否</v>
      </c>
      <c r="AF35" s="200" t="str">
        <f>VLOOKUP(C35,[1]区消防大队!C33:U218,14,0)</f>
        <v>在消防监督管理系统未发现相关行政处罚</v>
      </c>
      <c r="AG35" s="234" t="str">
        <f>VLOOKUP(C35,[1]税务局!$B$3:$L$191,5,FALSE)</f>
        <v>是</v>
      </c>
    </row>
    <row r="36" ht="49.95" customHeight="1" spans="1:33">
      <c r="A36" s="196">
        <v>32</v>
      </c>
      <c r="B36" s="197" t="s">
        <v>221</v>
      </c>
      <c r="C36" s="197" t="s">
        <v>222</v>
      </c>
      <c r="D36" s="197" t="s">
        <v>223</v>
      </c>
      <c r="E36" s="198">
        <f>VLOOKUP(C36,[1]政数局!$C$3:$G$186,3,FALSE)</f>
        <v>39064</v>
      </c>
      <c r="F36" s="196" t="str">
        <f>VLOOKUP(C36,[1]政数局!$C$3:$G$186,4,FALSE)</f>
        <v>是</v>
      </c>
      <c r="G36" s="199" t="str">
        <f>VLOOKUP(C36,[1]政数局!$C$3:$G$186,5,FALSE)</f>
        <v>制造业</v>
      </c>
      <c r="H36" s="200" t="str">
        <f>VLOOKUP(C36,[1]税务局!$B$3:$L$191,4,FALSE)</f>
        <v>是</v>
      </c>
      <c r="I36" s="196" t="str">
        <f>VLOOKUP(C36,[1]统计局!$C$3:$E$191,2,FALSE)</f>
        <v>是</v>
      </c>
      <c r="J36" s="196" t="str">
        <f>VLOOKUP(C36,[1]统计局!$C$3:$E$191,3,FALSE)</f>
        <v>2013.05</v>
      </c>
      <c r="K36" s="202" t="s">
        <v>118</v>
      </c>
      <c r="L36" s="203"/>
      <c r="M36" s="196"/>
      <c r="N36" s="196"/>
      <c r="O36" s="196"/>
      <c r="P36" s="196" t="str">
        <f>VLOOKUP(C36,[1]生态环境局!$C$3:$U$191,14,FALSE)</f>
        <v>是</v>
      </c>
      <c r="Q36" s="200" t="str">
        <f>VLOOKUP(C36,[1]生态环境局!$C$3:$U$191,15,FALSE)</f>
        <v>南环罚字[2019]126号</v>
      </c>
      <c r="R36" s="217">
        <f>VLOOKUP(C36,[1]生态环境局!$C$3:$U$191,16,FALSE)</f>
        <v>43733</v>
      </c>
      <c r="S36" s="199" t="str">
        <f>VLOOKUP(C36,[1]生态环境局!$C$3:$U$191,17,FALSE)</f>
        <v>违法内容：扩建项目的环境影响评价文件未依法经审批部门审查，擅自开工建设；处罚金额：3万元；不适用听证程序</v>
      </c>
      <c r="T36" s="196" t="str">
        <f>VLOOKUP(C36,[1]生态环境局!$C$3:$U$191,18,FALSE)</f>
        <v>否</v>
      </c>
      <c r="U36" s="199" t="str">
        <f>VLOOKUP(C36,[1]生态环境局!$C$3:$U$191,19,FALSE)</f>
        <v>根据《政策协调工作会议纪要》第一、（三）条：“……对未达到适用听证程序标准的视作违法情节较轻，如已整改落实的可以给予奖励；若未整改落实的，则不给予奖励。……”该案不适用听证程序，但该企业未完成整改。</v>
      </c>
      <c r="V36" s="203" t="s">
        <v>224</v>
      </c>
      <c r="W36" s="206"/>
      <c r="X36" s="216" t="str">
        <f>VLOOKUP(C36,'[2]汇总表，按企业分'!$C:$E,3,FALSE)</f>
        <v>非总部型先进制造业企业经营贡献奖、先进制造业企业产业联动发展奖</v>
      </c>
      <c r="Y36" s="216">
        <f>VLOOKUP(C36,[1]科技局!$C$3:$F$191,4,0)</f>
        <v>0</v>
      </c>
      <c r="Z36" s="230"/>
      <c r="AA36" s="230"/>
      <c r="AB36" s="196" t="str">
        <f>VLOOKUP(C36,[1]生态环境局!$C$3:$U$191,14,FALSE)</f>
        <v>是</v>
      </c>
      <c r="AC36" s="196" t="str">
        <f>VLOOKUP(C36,[1]住建局!$C$3:$U$191,14,FALSE)</f>
        <v>否</v>
      </c>
      <c r="AD36" s="196" t="str">
        <f>VLOOKUP(C36,[1]应急管理局!$C$3:$J$191,3,FALSE)</f>
        <v>否</v>
      </c>
      <c r="AE36" s="196" t="str">
        <f>VLOOKUP(C36,[1]综合执法局!$C$3:$U$191,14,FALSE)</f>
        <v>否</v>
      </c>
      <c r="AF36" s="200" t="str">
        <f>VLOOKUP(C36,[1]区消防大队!C34:U219,14,0)</f>
        <v>在消防监督管理系统未发现相关行政处罚</v>
      </c>
      <c r="AG36" s="234" t="str">
        <f>VLOOKUP(C36,[1]税务局!$B$3:$L$191,5,FALSE)</f>
        <v>否</v>
      </c>
    </row>
    <row r="37" ht="49.95" customHeight="1" spans="1:33">
      <c r="A37" s="196">
        <v>33</v>
      </c>
      <c r="B37" s="197" t="s">
        <v>225</v>
      </c>
      <c r="C37" s="197" t="s">
        <v>226</v>
      </c>
      <c r="D37" s="197" t="s">
        <v>213</v>
      </c>
      <c r="E37" s="198">
        <f>VLOOKUP(C37,[1]政数局!$C$3:$G$186,3,FALSE)</f>
        <v>40342</v>
      </c>
      <c r="F37" s="196" t="str">
        <f>VLOOKUP(C37,[1]政数局!$C$3:$G$186,4,FALSE)</f>
        <v>是</v>
      </c>
      <c r="G37" s="199" t="str">
        <f>VLOOKUP(C37,[1]政数局!$C$3:$G$186,5,FALSE)</f>
        <v>制造业</v>
      </c>
      <c r="H37" s="200" t="str">
        <f>VLOOKUP(C37,[1]税务局!$B$3:$L$191,4,FALSE)</f>
        <v>是</v>
      </c>
      <c r="I37" s="196" t="str">
        <f>VLOOKUP(C37,[1]统计局!$C$3:$E$191,2,FALSE)</f>
        <v>是</v>
      </c>
      <c r="J37" s="196" t="str">
        <f>VLOOKUP(C37,[1]统计局!$C$3:$E$191,3,FALSE)</f>
        <v>2011.10</v>
      </c>
      <c r="K37" s="202" t="s">
        <v>118</v>
      </c>
      <c r="L37" s="203" t="s">
        <v>227</v>
      </c>
      <c r="M37" s="200" t="str">
        <f>VLOOKUP(L37,[1]统计局!$F$4:$G$191,2,FALSE)</f>
        <v>2019年在库</v>
      </c>
      <c r="N37" s="200" t="s">
        <v>160</v>
      </c>
      <c r="O37" s="200" t="str">
        <f>VLOOKUP(C37,[1]科技局!$C$3:$F$191,4,0)</f>
        <v>1.2018年曾获得2016年度南沙区专利补贴3.02万元；2.2018年曾获得2017年度南沙区专利补贴11.6万元；3.2018年曾获得南沙区2017年度高新技术企业新认定奖励30万元；4.2018年曾获得南沙区2017年度专利技术产业化资助40万元；5.2019年曾获得2018年度创新平台奖励200万元；6.2019年曾获得2018年度科技计划项目（科技奖励）奖励75万元</v>
      </c>
      <c r="P37" s="206"/>
      <c r="Q37" s="206"/>
      <c r="R37" s="206"/>
      <c r="S37" s="206"/>
      <c r="T37" s="206"/>
      <c r="U37" s="206"/>
      <c r="V37" s="203"/>
      <c r="W37" s="206"/>
      <c r="X37" s="216" t="str">
        <f>VLOOKUP(C37,'[2]汇总表，按企业分'!$C:$E,3,FALSE)</f>
        <v>先进制造业企业技改后奖补、先进制造业企业资金配套</v>
      </c>
      <c r="Y37" s="216" t="str">
        <f>VLOOKUP(C37,[1]科技局!$C$3:$F$191,4,0)</f>
        <v>1.2018年曾获得2016年度南沙区专利补贴3.02万元；2.2018年曾获得2017年度南沙区专利补贴11.6万元；3.2018年曾获得南沙区2017年度高新技术企业新认定奖励30万元；4.2018年曾获得南沙区2017年度专利技术产业化资助40万元；5.2019年曾获得2018年度创新平台奖励200万元；6.2019年曾获得2018年度科技计划项目（科技奖励）奖励75万元</v>
      </c>
      <c r="Z37" s="230"/>
      <c r="AA37" s="230"/>
      <c r="AB37" s="196" t="str">
        <f>VLOOKUP(C37,[1]生态环境局!$C$3:$U$191,14,FALSE)</f>
        <v>否</v>
      </c>
      <c r="AC37" s="196" t="str">
        <f>VLOOKUP(C37,[1]住建局!$C$3:$U$191,14,FALSE)</f>
        <v>否</v>
      </c>
      <c r="AD37" s="196" t="str">
        <f>VLOOKUP(C37,[1]应急管理局!$C$3:$J$191,3,FALSE)</f>
        <v>否</v>
      </c>
      <c r="AE37" s="196" t="str">
        <f>VLOOKUP(C37,[1]综合执法局!$C$3:$U$191,14,FALSE)</f>
        <v>否</v>
      </c>
      <c r="AF37" s="200" t="str">
        <f>VLOOKUP(C37,[1]区消防大队!C35:U220,14,0)</f>
        <v>在消防监督管理系统未发现相关行政处罚</v>
      </c>
      <c r="AG37" s="234" t="str">
        <f>VLOOKUP(C37,[1]税务局!$B$3:$L$191,5,FALSE)</f>
        <v>否</v>
      </c>
    </row>
    <row r="38" ht="49.95" customHeight="1" spans="1:33">
      <c r="A38" s="196">
        <v>34</v>
      </c>
      <c r="B38" s="197" t="s">
        <v>228</v>
      </c>
      <c r="C38" s="197" t="s">
        <v>229</v>
      </c>
      <c r="D38" s="197" t="s">
        <v>185</v>
      </c>
      <c r="E38" s="198" t="str">
        <f>VLOOKUP(C38,[1]政数局!$C$3:$G$186,3,FALSE)</f>
        <v>2017/8/14（迁入）</v>
      </c>
      <c r="F38" s="196" t="str">
        <f>VLOOKUP(C38,[1]政数局!$C$3:$G$186,4,FALSE)</f>
        <v>是</v>
      </c>
      <c r="G38" s="199" t="str">
        <f>VLOOKUP(C38,[1]政数局!$C$3:$G$186,5,FALSE)</f>
        <v>制造业</v>
      </c>
      <c r="H38" s="200" t="str">
        <f>VLOOKUP(C38,[1]税务局!$B$3:$L$191,4,FALSE)</f>
        <v>是</v>
      </c>
      <c r="I38" s="196" t="str">
        <f>VLOOKUP(C38,[1]统计局!$C$3:$E$191,2,FALSE)</f>
        <v>是</v>
      </c>
      <c r="J38" s="196" t="str">
        <f>VLOOKUP(C38,[1]统计局!$C$3:$E$191,3,FALSE)</f>
        <v>2018.08</v>
      </c>
      <c r="K38" s="202" t="s">
        <v>118</v>
      </c>
      <c r="L38" s="203"/>
      <c r="M38" s="196"/>
      <c r="N38" s="200" t="s">
        <v>160</v>
      </c>
      <c r="O38" s="196"/>
      <c r="P38" s="206"/>
      <c r="Q38" s="206"/>
      <c r="R38" s="206"/>
      <c r="S38" s="206"/>
      <c r="T38" s="206"/>
      <c r="U38" s="206"/>
      <c r="V38" s="203"/>
      <c r="W38" s="206"/>
      <c r="X38" s="216" t="str">
        <f>VLOOKUP(C38,'[2]汇总表，按企业分'!$C:$E,3,FALSE)</f>
        <v>非总部型先进制造业企业经营贡献奖</v>
      </c>
      <c r="Y38" s="216">
        <f>VLOOKUP(C38,[1]科技局!$C$3:$F$191,4,0)</f>
        <v>0</v>
      </c>
      <c r="Z38" s="230"/>
      <c r="AA38" s="230"/>
      <c r="AB38" s="196" t="str">
        <f>VLOOKUP(C38,[1]生态环境局!$C$3:$U$191,14,FALSE)</f>
        <v>否</v>
      </c>
      <c r="AC38" s="196" t="str">
        <f>VLOOKUP(C38,[1]住建局!$C$3:$U$191,14,FALSE)</f>
        <v>否</v>
      </c>
      <c r="AD38" s="196" t="str">
        <f>VLOOKUP(C38,[1]应急管理局!$C$3:$J$191,3,FALSE)</f>
        <v>否</v>
      </c>
      <c r="AE38" s="196" t="str">
        <f>VLOOKUP(C38,[1]综合执法局!$C$3:$U$191,14,FALSE)</f>
        <v>否</v>
      </c>
      <c r="AF38" s="200" t="str">
        <f>VLOOKUP(C38,[1]区消防大队!C36:U221,14,0)</f>
        <v>在消防监督管理系统未发现相关行政处罚</v>
      </c>
      <c r="AG38" s="234" t="str">
        <f>VLOOKUP(C38,[1]税务局!$B$3:$L$191,5,FALSE)</f>
        <v>否</v>
      </c>
    </row>
    <row r="39" ht="49.95" customHeight="1" spans="1:33">
      <c r="A39" s="196">
        <v>35</v>
      </c>
      <c r="B39" s="197" t="s">
        <v>230</v>
      </c>
      <c r="C39" s="197" t="s">
        <v>231</v>
      </c>
      <c r="D39" s="197" t="s">
        <v>158</v>
      </c>
      <c r="E39" s="198">
        <f>VLOOKUP(C39,[1]政数局!$C$3:$G$186,3,FALSE)</f>
        <v>36971</v>
      </c>
      <c r="F39" s="196" t="str">
        <f>VLOOKUP(C39,[1]政数局!$C$3:$G$186,4,FALSE)</f>
        <v>是</v>
      </c>
      <c r="G39" s="199" t="str">
        <f>VLOOKUP(C39,[1]政数局!$C$3:$G$186,5,FALSE)</f>
        <v>制造业</v>
      </c>
      <c r="H39" s="200" t="str">
        <f>VLOOKUP(C39,[1]税务局!$B$3:$L$191,4,FALSE)</f>
        <v>是</v>
      </c>
      <c r="I39" s="196" t="str">
        <f>VLOOKUP(C39,[1]统计局!$C$3:$E$191,2,FALSE)</f>
        <v>是</v>
      </c>
      <c r="J39" s="196" t="str">
        <f>VLOOKUP(C39,[1]统计局!$C$3:$E$191,3,FALSE)</f>
        <v>2015.03</v>
      </c>
      <c r="K39" s="202" t="s">
        <v>118</v>
      </c>
      <c r="L39" s="203"/>
      <c r="M39" s="196"/>
      <c r="N39" s="196"/>
      <c r="O39" s="200" t="str">
        <f>VLOOKUP(C39,[1]科技局!$C$3:$F$191,4,0)</f>
        <v>2018年曾获得2017年度南沙区专利补贴0.1万元。</v>
      </c>
      <c r="P39" s="206" t="str">
        <f>VLOOKUP(C39,[1]应急管理局!$C$3:$J$191,3,FALSE)</f>
        <v>是</v>
      </c>
      <c r="Q39" s="199" t="str">
        <f>VLOOKUP(C39,[1]应急管理局!$C$3:$J$191,4,FALSE)</f>
        <v>（穗南）应急罚〔2019〕F042 号</v>
      </c>
      <c r="R39" s="217">
        <f>VLOOKUP(C39,[1]应急管理局!$C$3:$J$191,5,FALSE)</f>
        <v>43762</v>
      </c>
      <c r="S39" s="199" t="str">
        <f>VLOOKUP(C39,[1]应急管理局!$C$3:$J$191,6,FALSE)</f>
        <v>广州健邦化学有限公司违反安全管理规定作业案，处罚金额1.1万元，不适用于听证程序。</v>
      </c>
      <c r="T39" s="206">
        <f>VLOOKUP(C39,[1]应急管理局!$C$3:$J$191,7,FALSE)</f>
        <v>0</v>
      </c>
      <c r="U39" s="206">
        <f>VLOOKUP(C39,[1]应急管理局!$C$3:$J$191,8,FALSE)</f>
        <v>0</v>
      </c>
      <c r="V39" s="203" t="s">
        <v>232</v>
      </c>
      <c r="W39" s="206"/>
      <c r="X39" s="216" t="str">
        <f>VLOOKUP(C39,'[2]汇总表，按企业分'!$C:$E,3,FALSE)</f>
        <v>先进制造业企业资金配套</v>
      </c>
      <c r="Y39" s="216" t="str">
        <f>VLOOKUP(C39,[1]科技局!$C$3:$F$191,4,0)</f>
        <v>2018年曾获得2017年度南沙区专利补贴0.1万元。</v>
      </c>
      <c r="Z39" s="230"/>
      <c r="AA39" s="230"/>
      <c r="AB39" s="196" t="str">
        <f>VLOOKUP(C39,[1]生态环境局!$C$3:$U$191,14,FALSE)</f>
        <v>否</v>
      </c>
      <c r="AC39" s="196" t="str">
        <f>VLOOKUP(C39,[1]住建局!$C$3:$U$191,14,FALSE)</f>
        <v>否</v>
      </c>
      <c r="AD39" s="196" t="str">
        <f>VLOOKUP(C39,[1]应急管理局!$C$3:$J$191,3,FALSE)</f>
        <v>是</v>
      </c>
      <c r="AE39" s="196" t="str">
        <f>VLOOKUP(C39,[1]综合执法局!$C$3:$U$191,14,FALSE)</f>
        <v>否</v>
      </c>
      <c r="AF39" s="200" t="str">
        <f>VLOOKUP(C39,[1]区消防大队!C37:U222,14,0)</f>
        <v>在消防监督管理系统未发现相关行政处罚</v>
      </c>
      <c r="AG39" s="234" t="str">
        <f>VLOOKUP(C39,[1]税务局!$B$3:$L$191,5,FALSE)</f>
        <v>否</v>
      </c>
    </row>
    <row r="40" ht="49.95" customHeight="1" spans="1:33">
      <c r="A40" s="196">
        <v>36</v>
      </c>
      <c r="B40" s="197" t="s">
        <v>233</v>
      </c>
      <c r="C40" s="197" t="s">
        <v>234</v>
      </c>
      <c r="D40" s="197" t="s">
        <v>196</v>
      </c>
      <c r="E40" s="198">
        <f>VLOOKUP(C40,[1]政数局!$C$3:$G$186,3,FALSE)</f>
        <v>43084</v>
      </c>
      <c r="F40" s="196" t="str">
        <f>VLOOKUP(C40,[1]政数局!$C$3:$G$186,4,FALSE)</f>
        <v>是</v>
      </c>
      <c r="G40" s="199" t="str">
        <f>VLOOKUP(C40,[1]政数局!$C$3:$G$186,5,FALSE)</f>
        <v>制造业</v>
      </c>
      <c r="H40" s="200" t="str">
        <f>VLOOKUP(C40,[1]税务局!$B$3:$L$191,4,FALSE)</f>
        <v>是</v>
      </c>
      <c r="I40" s="196" t="str">
        <f>VLOOKUP(C40,[1]统计局!$C$3:$E$191,2,FALSE)</f>
        <v>是</v>
      </c>
      <c r="J40" s="196" t="str">
        <f>VLOOKUP(C40,[1]统计局!$C$3:$E$191,3,FALSE)</f>
        <v>2018.07</v>
      </c>
      <c r="K40" s="202" t="s">
        <v>118</v>
      </c>
      <c r="L40" s="203"/>
      <c r="M40" s="196"/>
      <c r="N40" s="196"/>
      <c r="O40" s="196"/>
      <c r="P40" s="206"/>
      <c r="Q40" s="206"/>
      <c r="R40" s="206"/>
      <c r="S40" s="206"/>
      <c r="T40" s="206"/>
      <c r="U40" s="206"/>
      <c r="V40" s="203"/>
      <c r="W40" s="206"/>
      <c r="X40" s="216" t="str">
        <f>VLOOKUP(C40,'[2]汇总表，按企业分'!$C:$E,3,FALSE)</f>
        <v>非总部型先进制造业企业经营贡献奖、非总部型制造业企业高管人才奖</v>
      </c>
      <c r="Y40" s="216">
        <f>VLOOKUP(C40,[1]科技局!$C$3:$F$191,4,0)</f>
        <v>0</v>
      </c>
      <c r="Z40" s="230"/>
      <c r="AA40" s="230"/>
      <c r="AB40" s="196" t="str">
        <f>VLOOKUP(C40,[1]生态环境局!$C$3:$U$191,14,FALSE)</f>
        <v>否</v>
      </c>
      <c r="AC40" s="196" t="str">
        <f>VLOOKUP(C40,[1]住建局!$C$3:$U$191,14,FALSE)</f>
        <v>否</v>
      </c>
      <c r="AD40" s="196" t="str">
        <f>VLOOKUP(C40,[1]应急管理局!$C$3:$J$191,3,FALSE)</f>
        <v>否</v>
      </c>
      <c r="AE40" s="196" t="str">
        <f>VLOOKUP(C40,[1]综合执法局!$C$3:$U$191,14,FALSE)</f>
        <v>否</v>
      </c>
      <c r="AF40" s="200" t="str">
        <f>VLOOKUP(C40,[1]区消防大队!C38:U223,14,0)</f>
        <v>在消防监督管理系统未发现相关行政处罚</v>
      </c>
      <c r="AG40" s="234" t="str">
        <f>VLOOKUP(C40,[1]税务局!$B$3:$L$191,5,FALSE)</f>
        <v>否</v>
      </c>
    </row>
    <row r="41" ht="49.95" customHeight="1" spans="1:33">
      <c r="A41" s="196">
        <v>37</v>
      </c>
      <c r="B41" s="197" t="s">
        <v>235</v>
      </c>
      <c r="C41" s="197" t="s">
        <v>236</v>
      </c>
      <c r="D41" s="197" t="s">
        <v>185</v>
      </c>
      <c r="E41" s="198">
        <f>VLOOKUP(C41,[1]政数局!$C$3:$G$186,3,FALSE)</f>
        <v>37994</v>
      </c>
      <c r="F41" s="196" t="str">
        <f>VLOOKUP(C41,[1]政数局!$C$3:$G$186,4,FALSE)</f>
        <v>是</v>
      </c>
      <c r="G41" s="199" t="str">
        <f>VLOOKUP(C41,[1]政数局!$C$3:$G$186,5,FALSE)</f>
        <v>制造业</v>
      </c>
      <c r="H41" s="200" t="str">
        <f>VLOOKUP(C41,[1]税务局!$B$3:$L$191,4,FALSE)</f>
        <v>是</v>
      </c>
      <c r="I41" s="196" t="str">
        <f>VLOOKUP(C41,[1]统计局!$C$3:$E$191,2,FALSE)</f>
        <v>是</v>
      </c>
      <c r="J41" s="196" t="str">
        <f>VLOOKUP(C41,[1]统计局!$C$3:$E$191,3,FALSE)</f>
        <v>2011.04</v>
      </c>
      <c r="K41" s="202" t="s">
        <v>118</v>
      </c>
      <c r="L41" s="203"/>
      <c r="M41" s="196"/>
      <c r="N41" s="196"/>
      <c r="O41" s="196"/>
      <c r="P41" s="196" t="str">
        <f>VLOOKUP(C41,[1]住建局!$C$3:$U$191,14,FALSE)</f>
        <v>是</v>
      </c>
      <c r="Q41" s="199" t="str">
        <f>VLOOKUP(C41,[1]住建局!$C$3:$U$191,15,FALSE)</f>
        <v>1、粤穗南交运罚〔2019）NS20190328002号
2、粤穗南交运罚〔2019）NS20190816002号
3、粤穗南交运罚〔2019）NS20191025007号</v>
      </c>
      <c r="R41" s="217" t="str">
        <f>VLOOKUP(C41,[1]住建局!$C$3:$U$191,16,FALSE)</f>
        <v>1、2019年5月19日
2、2019年8月23日
3、2019年12月9日</v>
      </c>
      <c r="S41" s="206" t="str">
        <f>VLOOKUP(C41,[1]住建局!$C$3:$U$191,17,FALSE)</f>
        <v>不适用于听证程序</v>
      </c>
      <c r="T41" s="206">
        <f>VLOOKUP(C41,[1]住建局!$C$3:$U$191,18,FALSE)</f>
        <v>0</v>
      </c>
      <c r="U41" s="206">
        <f>VLOOKUP(C41,[1]住建局!$C$3:$U$191,19,FALSE)</f>
        <v>0</v>
      </c>
      <c r="V41" s="203" t="s">
        <v>237</v>
      </c>
      <c r="W41" s="206"/>
      <c r="X41" s="216" t="str">
        <f>VLOOKUP(C41,'[2]汇总表，按企业分'!$C:$E,3,FALSE)</f>
        <v>非总部型先进制造业企业经营贡献奖、先进制造业企业资金配套</v>
      </c>
      <c r="Y41" s="216">
        <f>VLOOKUP(C41,[1]科技局!$C$3:$F$191,4,0)</f>
        <v>0</v>
      </c>
      <c r="Z41" s="230"/>
      <c r="AA41" s="230"/>
      <c r="AB41" s="196" t="str">
        <f>VLOOKUP(C41,[1]生态环境局!$C$3:$U$191,14,FALSE)</f>
        <v>否</v>
      </c>
      <c r="AC41" s="196" t="str">
        <f>VLOOKUP(C41,[1]住建局!$C$3:$U$191,14,FALSE)</f>
        <v>是</v>
      </c>
      <c r="AD41" s="196" t="str">
        <f>VLOOKUP(C41,[1]应急管理局!$C$3:$J$191,3,FALSE)</f>
        <v>否</v>
      </c>
      <c r="AE41" s="196" t="str">
        <f>VLOOKUP(C41,[1]综合执法局!$C$3:$U$191,14,FALSE)</f>
        <v>否</v>
      </c>
      <c r="AF41" s="200" t="str">
        <f>VLOOKUP(C41,[1]区消防大队!C39:U224,14,0)</f>
        <v>在消防监督管理系统未发现相关行政处罚</v>
      </c>
      <c r="AG41" s="234" t="str">
        <f>VLOOKUP(C41,[1]税务局!$B$3:$L$191,5,FALSE)</f>
        <v>否</v>
      </c>
    </row>
    <row r="42" ht="49.95" customHeight="1" spans="1:33">
      <c r="A42" s="196">
        <v>38</v>
      </c>
      <c r="B42" s="197" t="s">
        <v>238</v>
      </c>
      <c r="C42" s="197" t="s">
        <v>239</v>
      </c>
      <c r="D42" s="197" t="s">
        <v>176</v>
      </c>
      <c r="E42" s="198" t="str">
        <f>VLOOKUP(C42,[1]政数局!$C$3:$G$186,3,FALSE)</f>
        <v>/</v>
      </c>
      <c r="F42" s="196" t="str">
        <f>VLOOKUP(C42,[1]政数局!$C$3:$G$186,4,FALSE)</f>
        <v>是</v>
      </c>
      <c r="G42" s="199" t="str">
        <f>VLOOKUP(C42,[1]政数局!$C$3:$G$186,5,FALSE)</f>
        <v>制造业</v>
      </c>
      <c r="H42" s="200" t="str">
        <f>VLOOKUP(C42,[1]税务局!$B$3:$L$191,4,FALSE)</f>
        <v>是</v>
      </c>
      <c r="I42" s="196" t="str">
        <f>VLOOKUP(C42,[1]统计局!$C$3:$E$191,2,FALSE)</f>
        <v>是</v>
      </c>
      <c r="J42" s="196" t="str">
        <f>VLOOKUP(C42,[1]统计局!$C$3:$E$191,3,FALSE)</f>
        <v>2011.10</v>
      </c>
      <c r="K42" s="202" t="s">
        <v>118</v>
      </c>
      <c r="L42" s="203"/>
      <c r="M42" s="196"/>
      <c r="N42" s="196"/>
      <c r="O42" s="200" t="str">
        <f>VLOOKUP(C42,[1]科技局!$C$3:$F$191,4,0)</f>
        <v>2018年曾获得2017年度南沙区专利补贴1.6万元</v>
      </c>
      <c r="P42" s="206"/>
      <c r="Q42" s="206"/>
      <c r="R42" s="206"/>
      <c r="S42" s="206"/>
      <c r="T42" s="206"/>
      <c r="U42" s="206"/>
      <c r="V42" s="203"/>
      <c r="W42" s="206"/>
      <c r="X42" s="216" t="str">
        <f>VLOOKUP(C42,'[2]汇总表，按企业分'!$C:$E,3,FALSE)</f>
        <v>非总部型先进制造业企业经营贡献奖</v>
      </c>
      <c r="Y42" s="216" t="str">
        <f>VLOOKUP(C42,[1]科技局!$C$3:$F$191,4,0)</f>
        <v>2018年曾获得2017年度南沙区专利补贴1.6万元</v>
      </c>
      <c r="Z42" s="230"/>
      <c r="AA42" s="230"/>
      <c r="AB42" s="196" t="str">
        <f>VLOOKUP(C42,[1]生态环境局!$C$3:$U$191,14,FALSE)</f>
        <v>否</v>
      </c>
      <c r="AC42" s="196" t="str">
        <f>VLOOKUP(C42,[1]住建局!$C$3:$U$191,14,FALSE)</f>
        <v>否</v>
      </c>
      <c r="AD42" s="196" t="str">
        <f>VLOOKUP(C42,[1]应急管理局!$C$3:$J$191,3,FALSE)</f>
        <v>否</v>
      </c>
      <c r="AE42" s="196" t="str">
        <f>VLOOKUP(C42,[1]综合执法局!$C$3:$U$191,14,FALSE)</f>
        <v>否</v>
      </c>
      <c r="AF42" s="200" t="str">
        <f>VLOOKUP(C42,[1]区消防大队!C40:U225,14,0)</f>
        <v>在消防监督管理系统未发现相关行政处罚</v>
      </c>
      <c r="AG42" s="234" t="str">
        <f>VLOOKUP(C42,[1]税务局!$B$3:$L$191,5,FALSE)</f>
        <v>否</v>
      </c>
    </row>
    <row r="43" ht="49.95" customHeight="1" spans="1:33">
      <c r="A43" s="196">
        <v>39</v>
      </c>
      <c r="B43" s="197" t="s">
        <v>240</v>
      </c>
      <c r="C43" s="197" t="s">
        <v>241</v>
      </c>
      <c r="D43" s="197" t="s">
        <v>158</v>
      </c>
      <c r="E43" s="198" t="str">
        <f>VLOOKUP(C43,[1]政数局!$C$3:$G$186,3,FALSE)</f>
        <v>2009/11/23（迁入）</v>
      </c>
      <c r="F43" s="196" t="str">
        <f>VLOOKUP(C43,[1]政数局!$C$3:$G$186,4,FALSE)</f>
        <v>是</v>
      </c>
      <c r="G43" s="199" t="str">
        <f>VLOOKUP(C43,[1]政数局!$C$3:$G$186,5,FALSE)</f>
        <v>制造业</v>
      </c>
      <c r="H43" s="200" t="str">
        <f>VLOOKUP(C43,[1]税务局!$B$3:$L$191,4,FALSE)</f>
        <v>是</v>
      </c>
      <c r="I43" s="196" t="str">
        <f>VLOOKUP(C43,[1]统计局!$C$3:$E$191,2,FALSE)</f>
        <v>是</v>
      </c>
      <c r="J43" s="196" t="str">
        <f>VLOOKUP(C43,[1]统计局!$C$3:$E$191,3,FALSE)</f>
        <v>2013.02</v>
      </c>
      <c r="K43" s="202" t="s">
        <v>118</v>
      </c>
      <c r="L43" s="203"/>
      <c r="M43" s="196"/>
      <c r="N43" s="196"/>
      <c r="O43" s="196"/>
      <c r="P43" s="206"/>
      <c r="Q43" s="206"/>
      <c r="R43" s="206"/>
      <c r="S43" s="206"/>
      <c r="T43" s="206"/>
      <c r="U43" s="206"/>
      <c r="V43" s="203"/>
      <c r="W43" s="206"/>
      <c r="X43" s="216" t="str">
        <f>VLOOKUP(C43,'[2]汇总表，按企业分'!$C:$E,3,FALSE)</f>
        <v>先进制造业企业资金配套</v>
      </c>
      <c r="Y43" s="216">
        <f>VLOOKUP(C43,[1]科技局!$C$3:$F$191,4,0)</f>
        <v>0</v>
      </c>
      <c r="Z43" s="230"/>
      <c r="AA43" s="230"/>
      <c r="AB43" s="196" t="str">
        <f>VLOOKUP(C43,[1]生态环境局!$C$3:$U$191,14,FALSE)</f>
        <v>否</v>
      </c>
      <c r="AC43" s="196" t="str">
        <f>VLOOKUP(C43,[1]住建局!$C$3:$U$191,14,FALSE)</f>
        <v>否</v>
      </c>
      <c r="AD43" s="196" t="str">
        <f>VLOOKUP(C43,[1]应急管理局!$C$3:$J$191,3,FALSE)</f>
        <v>否</v>
      </c>
      <c r="AE43" s="196" t="str">
        <f>VLOOKUP(C43,[1]综合执法局!$C$3:$U$191,14,FALSE)</f>
        <v>否</v>
      </c>
      <c r="AF43" s="200" t="str">
        <f>VLOOKUP(C43,[1]区消防大队!C41:U226,14,0)</f>
        <v>在消防监督管理系统未发现相关行政处罚</v>
      </c>
      <c r="AG43" s="234" t="str">
        <f>VLOOKUP(C43,[1]税务局!$B$3:$L$191,5,FALSE)</f>
        <v>否</v>
      </c>
    </row>
    <row r="44" ht="49.95" customHeight="1" spans="1:33">
      <c r="A44" s="196">
        <v>40</v>
      </c>
      <c r="B44" s="197" t="s">
        <v>242</v>
      </c>
      <c r="C44" s="197" t="s">
        <v>243</v>
      </c>
      <c r="D44" s="197" t="s">
        <v>158</v>
      </c>
      <c r="E44" s="198" t="str">
        <f>VLOOKUP(C44,[1]政数局!$C$3:$G$186,3,FALSE)</f>
        <v>2011/8/15 (迁入）</v>
      </c>
      <c r="F44" s="196" t="str">
        <f>VLOOKUP(C44,[1]政数局!$C$3:$G$186,4,FALSE)</f>
        <v>是</v>
      </c>
      <c r="G44" s="199" t="str">
        <f>VLOOKUP(C44,[1]政数局!$C$3:$G$186,5,FALSE)</f>
        <v>制造业</v>
      </c>
      <c r="H44" s="200" t="str">
        <f>VLOOKUP(C44,[1]税务局!$B$3:$L$191,4,FALSE)</f>
        <v>是</v>
      </c>
      <c r="I44" s="196" t="str">
        <f>VLOOKUP(C44,[1]统计局!$C$3:$E$191,2,FALSE)</f>
        <v>是</v>
      </c>
      <c r="J44" s="196" t="str">
        <f>VLOOKUP(C44,[1]统计局!$C$3:$E$191,3,FALSE)</f>
        <v>2015.03</v>
      </c>
      <c r="K44" s="202" t="s">
        <v>118</v>
      </c>
      <c r="L44" s="203"/>
      <c r="M44" s="196"/>
      <c r="N44" s="196"/>
      <c r="O44" s="196"/>
      <c r="P44" s="206"/>
      <c r="Q44" s="206"/>
      <c r="R44" s="206"/>
      <c r="S44" s="206"/>
      <c r="T44" s="206"/>
      <c r="U44" s="206"/>
      <c r="V44" s="203"/>
      <c r="W44" s="206"/>
      <c r="X44" s="216" t="str">
        <f>VLOOKUP(C44,'[2]汇总表，按企业分'!$C:$E,3,FALSE)</f>
        <v>先进制造业企业资金配套</v>
      </c>
      <c r="Y44" s="216">
        <f>VLOOKUP(C44,[1]科技局!$C$3:$F$191,4,0)</f>
        <v>0</v>
      </c>
      <c r="Z44" s="230"/>
      <c r="AA44" s="230"/>
      <c r="AB44" s="196" t="str">
        <f>VLOOKUP(C44,[1]生态环境局!$C$3:$U$191,14,FALSE)</f>
        <v>否</v>
      </c>
      <c r="AC44" s="196" t="str">
        <f>VLOOKUP(C44,[1]住建局!$C$3:$U$191,14,FALSE)</f>
        <v>否</v>
      </c>
      <c r="AD44" s="196" t="str">
        <f>VLOOKUP(C44,[1]应急管理局!$C$3:$J$191,3,FALSE)</f>
        <v>否</v>
      </c>
      <c r="AE44" s="196" t="str">
        <f>VLOOKUP(C44,[1]综合执法局!$C$3:$U$191,14,FALSE)</f>
        <v>否</v>
      </c>
      <c r="AF44" s="200" t="str">
        <f>VLOOKUP(C44,[1]区消防大队!C42:U227,14,0)</f>
        <v>在消防监督管理系统未发现相关行政处罚</v>
      </c>
      <c r="AG44" s="234" t="str">
        <f>VLOOKUP(C44,[1]税务局!$B$3:$L$191,5,FALSE)</f>
        <v>否</v>
      </c>
    </row>
    <row r="45" ht="49.95" customHeight="1" spans="1:33">
      <c r="A45" s="196">
        <v>41</v>
      </c>
      <c r="B45" s="197" t="s">
        <v>36</v>
      </c>
      <c r="C45" s="197" t="s">
        <v>37</v>
      </c>
      <c r="D45" s="197" t="s">
        <v>244</v>
      </c>
      <c r="E45" s="198">
        <f>VLOOKUP(C45,[1]政数局!$C$3:$G$186,3,FALSE)</f>
        <v>40341</v>
      </c>
      <c r="F45" s="196" t="str">
        <f>VLOOKUP(C45,[1]政数局!$C$3:$G$186,4,FALSE)</f>
        <v>是</v>
      </c>
      <c r="G45" s="199" t="str">
        <f>VLOOKUP(C45,[1]政数局!$C$3:$G$186,5,FALSE)</f>
        <v>制造业</v>
      </c>
      <c r="H45" s="200" t="str">
        <f>VLOOKUP(C45,[1]税务局!$B$3:$L$191,4,FALSE)</f>
        <v>是</v>
      </c>
      <c r="I45" s="196" t="str">
        <f>VLOOKUP(C45,[1]统计局!$C$3:$E$191,2,FALSE)</f>
        <v>是</v>
      </c>
      <c r="J45" s="196" t="str">
        <f>VLOOKUP(C45,[1]统计局!$C$3:$E$191,3,FALSE)</f>
        <v>2011.08</v>
      </c>
      <c r="K45" s="202" t="s">
        <v>118</v>
      </c>
      <c r="L45" s="203" t="s">
        <v>245</v>
      </c>
      <c r="M45" s="200" t="str">
        <f>VLOOKUP(L45,[1]统计局!$F$4:$G$191,2,FALSE)</f>
        <v>2019年在库</v>
      </c>
      <c r="N45" s="196"/>
      <c r="O45" s="200" t="str">
        <f>VLOOKUP(C45,[1]科技局!$C$3:$F$191,4,0)</f>
        <v>1.2018年曾获得2016年度南沙区专利补贴0.48万元；2.2018年曾获得2017年度南沙区专利补贴6.2万元；3.2018年曾获得南沙区2017年度知识产权贯标资助15万元；4.2018年曾获得南沙区2017年度专利技术产业化资助40万元；5.2019年曾获得 2018年度创新平台奖励200万元；6.2020年获得2019年高新技术企业新认定奖励30万元</v>
      </c>
      <c r="P45" s="206" t="str">
        <f>VLOOKUP(C45,[1]综合执法局!$C$3:$U$191,14,FALSE)</f>
        <v>是</v>
      </c>
      <c r="Q45" s="199" t="str">
        <f>VLOOKUP(C45,[1]综合执法局!$C$3:$U$191,15,FALSE)</f>
        <v>穗南综执处字〔2019〕第070010号</v>
      </c>
      <c r="R45" s="217">
        <f>VLOOKUP(C45,[1]综合执法局!$C$3:$U$191,16,FALSE)</f>
        <v>43685</v>
      </c>
      <c r="S45" s="199" t="str">
        <f>VLOOKUP(C45,[1]综合执法局!$C$3:$U$191,17,FALSE)</f>
        <v>1.该公司在2019年3月-5月份综合计算工时工作制一个周期内有236名员工的工作时间存在超过法律、法规或者规章延长劳动者工作时间的加班违法行为。2.罚款：对236名加班时间在2019年3月-5月综合计算工时工作制一个周期内超过加班总工时108小时未满216小时（含216小时）的员工每人按100元的标准对公司进行罚款，罚款金额小计23600元（236人×100元=23600元）。3.不适用听证程序。</v>
      </c>
      <c r="T45" s="206" t="str">
        <f>VLOOKUP(C45,[1]综合执法局!$C$3:$U$191,18,FALSE)</f>
        <v>/</v>
      </c>
      <c r="U45" s="206" t="str">
        <f>VLOOKUP(C45,[1]综合执法局!$C$3:$U$191,19,FALSE)</f>
        <v>/</v>
      </c>
      <c r="V45" s="203" t="s">
        <v>246</v>
      </c>
      <c r="W45" s="206"/>
      <c r="X45" s="216" t="str">
        <f>VLOOKUP(C45,'[2]汇总表，按企业分'!$C:$E,3,FALSE)</f>
        <v>非总部型先进制造业企业经营贡献奖、非总部型制造业企业高管人才奖、先进制造业企业产业联动发展奖、先进制造业企业技改后奖补、先进制造业企业资金配套</v>
      </c>
      <c r="Y45" s="216" t="str">
        <f>VLOOKUP(C45,[1]科技局!$C$3:$F$191,4,0)</f>
        <v>1.2018年曾获得2016年度南沙区专利补贴0.48万元；2.2018年曾获得2017年度南沙区专利补贴6.2万元；3.2018年曾获得南沙区2017年度知识产权贯标资助15万元；4.2018年曾获得南沙区2017年度专利技术产业化资助40万元；5.2019年曾获得 2018年度创新平台奖励200万元；6.2020年获得2019年高新技术企业新认定奖励30万元</v>
      </c>
      <c r="Z45" s="230"/>
      <c r="AA45" s="230"/>
      <c r="AB45" s="196" t="str">
        <f>VLOOKUP(C45,[1]生态环境局!$C$3:$U$191,14,FALSE)</f>
        <v>否</v>
      </c>
      <c r="AC45" s="196" t="str">
        <f>VLOOKUP(C45,[1]住建局!$C$3:$U$191,14,FALSE)</f>
        <v>否</v>
      </c>
      <c r="AD45" s="196" t="str">
        <f>VLOOKUP(C45,[1]应急管理局!$C$3:$J$191,3,FALSE)</f>
        <v>否</v>
      </c>
      <c r="AE45" s="196" t="str">
        <f>VLOOKUP(C45,[1]综合执法局!$C$3:$U$191,14,FALSE)</f>
        <v>是</v>
      </c>
      <c r="AF45" s="200" t="str">
        <f>VLOOKUP(C45,[1]区消防大队!C43:U228,14,0)</f>
        <v>在消防监督管理系统未发现相关行政处罚</v>
      </c>
      <c r="AG45" s="234" t="str">
        <f>VLOOKUP(C45,[1]税务局!$B$3:$L$191,5,FALSE)</f>
        <v>否</v>
      </c>
    </row>
    <row r="46" ht="49.95" customHeight="1" spans="1:33">
      <c r="A46" s="196">
        <v>42</v>
      </c>
      <c r="B46" s="197" t="s">
        <v>247</v>
      </c>
      <c r="C46" s="197" t="s">
        <v>248</v>
      </c>
      <c r="D46" s="197" t="s">
        <v>158</v>
      </c>
      <c r="E46" s="198">
        <f>VLOOKUP(C46,[1]政数局!$C$3:$G$186,3,FALSE)</f>
        <v>34443</v>
      </c>
      <c r="F46" s="196" t="str">
        <f>VLOOKUP(C46,[1]政数局!$C$3:$G$186,4,FALSE)</f>
        <v>是</v>
      </c>
      <c r="G46" s="199" t="str">
        <f>VLOOKUP(C46,[1]政数局!$C$3:$G$186,5,FALSE)</f>
        <v>制造业</v>
      </c>
      <c r="H46" s="200" t="str">
        <f>VLOOKUP(C46,[1]税务局!$B$3:$L$191,4,FALSE)</f>
        <v>是</v>
      </c>
      <c r="I46" s="196" t="str">
        <f>VLOOKUP(C46,[1]统计局!$C$3:$E$191,2,FALSE)</f>
        <v>是</v>
      </c>
      <c r="J46" s="196" t="str">
        <f>VLOOKUP(C46,[1]统计局!$C$3:$E$191,3,FALSE)</f>
        <v>2011.04</v>
      </c>
      <c r="K46" s="202" t="s">
        <v>118</v>
      </c>
      <c r="L46" s="203"/>
      <c r="M46" s="196"/>
      <c r="N46" s="196"/>
      <c r="O46" s="200" t="str">
        <f>VLOOKUP(C46,[1]科技局!$C$3:$F$191,4,0)</f>
        <v>2018年曾获得南沙区2017年度高新技术企业新认定奖励30万元</v>
      </c>
      <c r="P46" s="206"/>
      <c r="Q46" s="206"/>
      <c r="R46" s="206"/>
      <c r="S46" s="206"/>
      <c r="T46" s="206"/>
      <c r="U46" s="206"/>
      <c r="V46" s="203"/>
      <c r="W46" s="206"/>
      <c r="X46" s="216" t="str">
        <f>VLOOKUP(C46,'[2]汇总表，按企业分'!$C:$E,3,FALSE)</f>
        <v>先进制造业企业资金配套</v>
      </c>
      <c r="Y46" s="216" t="str">
        <f>VLOOKUP(C46,[1]科技局!$C$3:$F$191,4,0)</f>
        <v>2018年曾获得南沙区2017年度高新技术企业新认定奖励30万元</v>
      </c>
      <c r="Z46" s="230"/>
      <c r="AA46" s="230"/>
      <c r="AB46" s="196" t="str">
        <f>VLOOKUP(C46,[1]生态环境局!$C$3:$U$191,14,FALSE)</f>
        <v>否</v>
      </c>
      <c r="AC46" s="196" t="str">
        <f>VLOOKUP(C46,[1]住建局!$C$3:$U$191,14,FALSE)</f>
        <v>否</v>
      </c>
      <c r="AD46" s="196" t="str">
        <f>VLOOKUP(C46,[1]应急管理局!$C$3:$J$191,3,FALSE)</f>
        <v>否</v>
      </c>
      <c r="AE46" s="196" t="str">
        <f>VLOOKUP(C46,[1]综合执法局!$C$3:$U$191,14,FALSE)</f>
        <v>否</v>
      </c>
      <c r="AF46" s="200" t="str">
        <f>VLOOKUP(C46,[1]区消防大队!C44:U229,14,0)</f>
        <v>在消防监督管理系统未发现相关行政处罚</v>
      </c>
      <c r="AG46" s="234" t="str">
        <f>VLOOKUP(C46,[1]税务局!$B$3:$L$191,5,FALSE)</f>
        <v>否</v>
      </c>
    </row>
    <row r="47" ht="49.95" customHeight="1" spans="1:33">
      <c r="A47" s="196">
        <v>43</v>
      </c>
      <c r="B47" s="197" t="s">
        <v>249</v>
      </c>
      <c r="C47" s="197" t="s">
        <v>250</v>
      </c>
      <c r="D47" s="197" t="s">
        <v>158</v>
      </c>
      <c r="E47" s="198" t="str">
        <f>VLOOKUP(C47,[1]政数局!$C$3:$G$186,3,FALSE)</f>
        <v>2016/1/12（迁入）</v>
      </c>
      <c r="F47" s="196" t="str">
        <f>VLOOKUP(C47,[1]政数局!$C$3:$G$186,4,FALSE)</f>
        <v>是</v>
      </c>
      <c r="G47" s="199" t="str">
        <f>VLOOKUP(C47,[1]政数局!$C$3:$G$186,5,FALSE)</f>
        <v>制造业</v>
      </c>
      <c r="H47" s="200" t="str">
        <f>VLOOKUP(C47,[1]税务局!$B$3:$L$191,4,FALSE)</f>
        <v>是</v>
      </c>
      <c r="I47" s="196" t="str">
        <f>VLOOKUP(C47,[1]统计局!$C$3:$E$191,2,FALSE)</f>
        <v>是</v>
      </c>
      <c r="J47" s="196" t="str">
        <f>VLOOKUP(C47,[1]统计局!$C$3:$E$191,3,FALSE)</f>
        <v>2018.05</v>
      </c>
      <c r="K47" s="202" t="s">
        <v>118</v>
      </c>
      <c r="L47" s="203"/>
      <c r="M47" s="196"/>
      <c r="N47" s="196"/>
      <c r="O47" s="200" t="str">
        <f>VLOOKUP(C47,[1]科技局!$C$3:$F$191,4,0)</f>
        <v>1.2018年曾获得2016年度南沙区专利补贴0.36万元；2.2018年曾获得2017年度南沙区专利补贴1.3万元</v>
      </c>
      <c r="P47" s="206"/>
      <c r="Q47" s="206"/>
      <c r="R47" s="206"/>
      <c r="S47" s="206"/>
      <c r="T47" s="206"/>
      <c r="U47" s="206"/>
      <c r="V47" s="203"/>
      <c r="W47" s="206"/>
      <c r="X47" s="216" t="str">
        <f>VLOOKUP(C47,'[2]汇总表，按企业分'!$C:$E,3,FALSE)</f>
        <v>先进制造业企业资金配套</v>
      </c>
      <c r="Y47" s="216" t="str">
        <f>VLOOKUP(C47,[1]科技局!$C$3:$F$191,4,0)</f>
        <v>1.2018年曾获得2016年度南沙区专利补贴0.36万元；2.2018年曾获得2017年度南沙区专利补贴1.3万元</v>
      </c>
      <c r="Z47" s="230"/>
      <c r="AA47" s="230"/>
      <c r="AB47" s="196" t="str">
        <f>VLOOKUP(C47,[1]生态环境局!$C$3:$U$191,14,FALSE)</f>
        <v>否</v>
      </c>
      <c r="AC47" s="196" t="str">
        <f>VLOOKUP(C47,[1]住建局!$C$3:$U$191,14,FALSE)</f>
        <v>否</v>
      </c>
      <c r="AD47" s="196" t="str">
        <f>VLOOKUP(C47,[1]应急管理局!$C$3:$J$191,3,FALSE)</f>
        <v>否</v>
      </c>
      <c r="AE47" s="196" t="str">
        <f>VLOOKUP(C47,[1]综合执法局!$C$3:$U$191,14,FALSE)</f>
        <v>否</v>
      </c>
      <c r="AF47" s="200" t="str">
        <f>VLOOKUP(C47,[1]区消防大队!C45:U230,14,0)</f>
        <v>在消防监督管理系统未发现相关行政处罚</v>
      </c>
      <c r="AG47" s="234" t="str">
        <f>VLOOKUP(C47,[1]税务局!$B$3:$L$191,5,FALSE)</f>
        <v>否</v>
      </c>
    </row>
    <row r="48" ht="49.95" customHeight="1" spans="1:33">
      <c r="A48" s="196">
        <v>44</v>
      </c>
      <c r="B48" s="197" t="s">
        <v>21</v>
      </c>
      <c r="C48" s="197" t="s">
        <v>22</v>
      </c>
      <c r="D48" s="197" t="s">
        <v>251</v>
      </c>
      <c r="E48" s="198">
        <f>VLOOKUP(C48,[1]政数局!$C$3:$G$186,3,FALSE)</f>
        <v>37561</v>
      </c>
      <c r="F48" s="196" t="str">
        <f>VLOOKUP(C48,[1]政数局!$C$3:$G$186,4,FALSE)</f>
        <v>是</v>
      </c>
      <c r="G48" s="199" t="str">
        <f>VLOOKUP(C48,[1]政数局!$C$3:$G$186,5,FALSE)</f>
        <v>制造业</v>
      </c>
      <c r="H48" s="200" t="str">
        <f>VLOOKUP(C48,[1]税务局!$B$3:$L$191,4,FALSE)</f>
        <v>是</v>
      </c>
      <c r="I48" s="196" t="str">
        <f>VLOOKUP(C48,[1]统计局!$C$3:$E$191,2,FALSE)</f>
        <v>是</v>
      </c>
      <c r="J48" s="196" t="str">
        <f>VLOOKUP(C48,[1]统计局!$C$3:$E$191,3,FALSE)</f>
        <v>2014.12</v>
      </c>
      <c r="K48" s="202" t="s">
        <v>118</v>
      </c>
      <c r="L48" s="203"/>
      <c r="M48" s="196"/>
      <c r="N48" s="196"/>
      <c r="O48" s="200" t="str">
        <f>VLOOKUP(C48,[1]科技局!$C$3:$F$191,4,0)</f>
        <v>2018年曾获得2017年度南沙区专利补贴0.8万元；2.2020年获得2019年高新技术企业新认定奖励30万元；3.正在申报关于2019年创新平台奖励</v>
      </c>
      <c r="P48" s="206"/>
      <c r="Q48" s="206"/>
      <c r="R48" s="206"/>
      <c r="S48" s="206"/>
      <c r="T48" s="206"/>
      <c r="U48" s="206"/>
      <c r="V48" s="203"/>
      <c r="W48" s="206"/>
      <c r="X48" s="216" t="str">
        <f>VLOOKUP(C48,'[2]汇总表，按企业分'!$C:$E,3,FALSE)</f>
        <v>先进制造业企业产业联动发展奖、先进制造业企业资金配套</v>
      </c>
      <c r="Y48" s="216" t="str">
        <f>VLOOKUP(C48,[1]科技局!$C$3:$F$191,4,0)</f>
        <v>2018年曾获得2017年度南沙区专利补贴0.8万元；2.2020年获得2019年高新技术企业新认定奖励30万元；3.正在申报关于2019年创新平台奖励</v>
      </c>
      <c r="Z48" s="230"/>
      <c r="AA48" s="230"/>
      <c r="AB48" s="196" t="str">
        <f>VLOOKUP(C48,[1]生态环境局!$C$3:$U$191,14,FALSE)</f>
        <v>否</v>
      </c>
      <c r="AC48" s="196" t="str">
        <f>VLOOKUP(C48,[1]住建局!$C$3:$U$191,14,FALSE)</f>
        <v>否</v>
      </c>
      <c r="AD48" s="196" t="str">
        <f>VLOOKUP(C48,[1]应急管理局!$C$3:$J$191,3,FALSE)</f>
        <v>否</v>
      </c>
      <c r="AE48" s="196" t="str">
        <f>VLOOKUP(C48,[1]综合执法局!$C$3:$U$191,14,FALSE)</f>
        <v>否</v>
      </c>
      <c r="AF48" s="200" t="str">
        <f>VLOOKUP(C48,[1]区消防大队!C46:U231,14,0)</f>
        <v>在消防监督管理系统未发现相关行政处罚</v>
      </c>
      <c r="AG48" s="234" t="str">
        <f>VLOOKUP(C48,[1]税务局!$B$3:$L$191,5,FALSE)</f>
        <v>否</v>
      </c>
    </row>
    <row r="49" ht="49.95" customHeight="1" spans="1:33">
      <c r="A49" s="196">
        <v>45</v>
      </c>
      <c r="B49" s="197" t="s">
        <v>252</v>
      </c>
      <c r="C49" s="197" t="s">
        <v>253</v>
      </c>
      <c r="D49" s="197" t="s">
        <v>176</v>
      </c>
      <c r="E49" s="198" t="str">
        <f>VLOOKUP(C49,[1]政数局!$C$3:$G$186,3,FALSE)</f>
        <v>2015/8/19（迁入）</v>
      </c>
      <c r="F49" s="196" t="str">
        <f>VLOOKUP(C49,[1]政数局!$C$3:$G$186,4,FALSE)</f>
        <v>是</v>
      </c>
      <c r="G49" s="199" t="str">
        <f>VLOOKUP(C49,[1]政数局!$C$3:$G$186,5,FALSE)</f>
        <v>制造业</v>
      </c>
      <c r="H49" s="200" t="str">
        <f>VLOOKUP(C49,[1]税务局!$B$3:$L$191,4,FALSE)</f>
        <v>是</v>
      </c>
      <c r="I49" s="196" t="str">
        <f>VLOOKUP(C49,[1]统计局!$C$3:$E$191,2,FALSE)</f>
        <v>是</v>
      </c>
      <c r="J49" s="196" t="str">
        <f>VLOOKUP(C49,[1]统计局!$C$3:$E$191,3,FALSE)</f>
        <v>2016.02</v>
      </c>
      <c r="K49" s="202" t="s">
        <v>118</v>
      </c>
      <c r="L49" s="203"/>
      <c r="M49" s="196"/>
      <c r="N49" s="196"/>
      <c r="O49" s="196"/>
      <c r="P49" s="206"/>
      <c r="Q49" s="206"/>
      <c r="R49" s="206"/>
      <c r="S49" s="206"/>
      <c r="T49" s="206"/>
      <c r="U49" s="206"/>
      <c r="V49" s="203"/>
      <c r="W49" s="206"/>
      <c r="X49" s="216" t="str">
        <f>VLOOKUP(C49,'[2]汇总表，按企业分'!$C:$E,3,FALSE)</f>
        <v>非总部型先进制造业企业经营贡献奖</v>
      </c>
      <c r="Y49" s="216">
        <f>VLOOKUP(C49,[1]科技局!$C$3:$F$191,4,0)</f>
        <v>0</v>
      </c>
      <c r="Z49" s="230"/>
      <c r="AA49" s="230"/>
      <c r="AB49" s="196" t="str">
        <f>VLOOKUP(C49,[1]生态环境局!$C$3:$U$191,14,FALSE)</f>
        <v>否</v>
      </c>
      <c r="AC49" s="196" t="str">
        <f>VLOOKUP(C49,[1]住建局!$C$3:$U$191,14,FALSE)</f>
        <v>否</v>
      </c>
      <c r="AD49" s="196" t="str">
        <f>VLOOKUP(C49,[1]应急管理局!$C$3:$J$191,3,FALSE)</f>
        <v>否</v>
      </c>
      <c r="AE49" s="196" t="str">
        <f>VLOOKUP(C49,[1]综合执法局!$C$3:$U$191,14,FALSE)</f>
        <v>否</v>
      </c>
      <c r="AF49" s="200" t="str">
        <f>VLOOKUP(C49,[1]区消防大队!C47:U232,14,0)</f>
        <v>在消防监督管理系统未发现相关行政处罚</v>
      </c>
      <c r="AG49" s="234" t="str">
        <f>VLOOKUP(C49,[1]税务局!$B$3:$L$191,5,FALSE)</f>
        <v>否</v>
      </c>
    </row>
    <row r="50" ht="49.95" customHeight="1" spans="1:33">
      <c r="A50" s="196">
        <v>46</v>
      </c>
      <c r="B50" s="197" t="s">
        <v>254</v>
      </c>
      <c r="C50" s="197" t="s">
        <v>255</v>
      </c>
      <c r="D50" s="197" t="s">
        <v>176</v>
      </c>
      <c r="E50" s="198">
        <f>VLOOKUP(C50,[1]政数局!$C$3:$G$186,3,FALSE)</f>
        <v>36031</v>
      </c>
      <c r="F50" s="196" t="str">
        <f>VLOOKUP(C50,[1]政数局!$C$3:$G$186,4,FALSE)</f>
        <v>是</v>
      </c>
      <c r="G50" s="199" t="str">
        <f>VLOOKUP(C50,[1]政数局!$C$3:$G$186,5,FALSE)</f>
        <v>制造业</v>
      </c>
      <c r="H50" s="200" t="str">
        <f>VLOOKUP(C50,[1]税务局!$B$3:$L$191,4,FALSE)</f>
        <v>是</v>
      </c>
      <c r="I50" s="196" t="str">
        <f>VLOOKUP(C50,[1]统计局!$C$3:$E$191,2,FALSE)</f>
        <v>是</v>
      </c>
      <c r="J50" s="196" t="str">
        <f>VLOOKUP(C50,[1]统计局!$C$3:$E$191,3,FALSE)</f>
        <v>2011.04</v>
      </c>
      <c r="K50" s="202" t="s">
        <v>118</v>
      </c>
      <c r="L50" s="203"/>
      <c r="M50" s="196"/>
      <c r="N50" s="196"/>
      <c r="O50" s="200" t="str">
        <f>VLOOKUP(C50,[1]科技局!$C$3:$F$191,4,0)</f>
        <v>2018年获得南沙区2017年度高新技术企业新认定奖励30万元</v>
      </c>
      <c r="P50" s="206"/>
      <c r="Q50" s="206"/>
      <c r="R50" s="206"/>
      <c r="S50" s="206"/>
      <c r="T50" s="206"/>
      <c r="U50" s="206"/>
      <c r="V50" s="203"/>
      <c r="W50" s="206"/>
      <c r="X50" s="216" t="str">
        <f>VLOOKUP(C50,'[2]汇总表，按企业分'!$C:$E,3,FALSE)</f>
        <v>非总部型先进制造业企业经营贡献奖</v>
      </c>
      <c r="Y50" s="216" t="str">
        <f>VLOOKUP(C50,[1]科技局!$C$3:$F$191,4,0)</f>
        <v>2018年获得南沙区2017年度高新技术企业新认定奖励30万元</v>
      </c>
      <c r="Z50" s="230"/>
      <c r="AA50" s="230"/>
      <c r="AB50" s="196" t="str">
        <f>VLOOKUP(C50,[1]生态环境局!$C$3:$U$191,14,FALSE)</f>
        <v>否</v>
      </c>
      <c r="AC50" s="196" t="str">
        <f>VLOOKUP(C50,[1]住建局!$C$3:$U$191,14,FALSE)</f>
        <v>否</v>
      </c>
      <c r="AD50" s="196" t="str">
        <f>VLOOKUP(C50,[1]应急管理局!$C$3:$J$191,3,FALSE)</f>
        <v>否</v>
      </c>
      <c r="AE50" s="196" t="str">
        <f>VLOOKUP(C50,[1]综合执法局!$C$3:$U$191,14,FALSE)</f>
        <v>否</v>
      </c>
      <c r="AF50" s="200" t="str">
        <f>VLOOKUP(C50,[1]区消防大队!C48:U233,14,0)</f>
        <v>在消防监督管理系统未发现相关行政处罚</v>
      </c>
      <c r="AG50" s="234" t="str">
        <f>VLOOKUP(C50,[1]税务局!$B$3:$L$191,5,FALSE)</f>
        <v>否</v>
      </c>
    </row>
    <row r="51" ht="49.95" customHeight="1" spans="1:33">
      <c r="A51" s="196">
        <v>47</v>
      </c>
      <c r="B51" s="197" t="s">
        <v>256</v>
      </c>
      <c r="C51" s="197" t="s">
        <v>257</v>
      </c>
      <c r="D51" s="197" t="s">
        <v>158</v>
      </c>
      <c r="E51" s="198">
        <f>VLOOKUP(C51,[1]政数局!$C$3:$G$186,3,FALSE)</f>
        <v>42619</v>
      </c>
      <c r="F51" s="196" t="str">
        <f>VLOOKUP(C51,[1]政数局!$C$3:$G$186,4,FALSE)</f>
        <v>是</v>
      </c>
      <c r="G51" s="199" t="str">
        <f>VLOOKUP(C51,[1]政数局!$C$3:$G$186,5,FALSE)</f>
        <v>制造业</v>
      </c>
      <c r="H51" s="200" t="str">
        <f>VLOOKUP(C51,[1]税务局!$B$3:$L$191,4,FALSE)</f>
        <v>是</v>
      </c>
      <c r="I51" s="196" t="str">
        <f>VLOOKUP(C51,[1]统计局!$C$3:$E$191,2,FALSE)</f>
        <v>是</v>
      </c>
      <c r="J51" s="196" t="str">
        <f>VLOOKUP(C51,[1]统计局!$C$3:$E$191,3,FALSE)</f>
        <v>2017.07</v>
      </c>
      <c r="K51" s="202" t="s">
        <v>118</v>
      </c>
      <c r="L51" s="203"/>
      <c r="M51" s="196"/>
      <c r="N51" s="196"/>
      <c r="O51" s="196"/>
      <c r="P51" s="206"/>
      <c r="Q51" s="206"/>
      <c r="R51" s="206"/>
      <c r="S51" s="206"/>
      <c r="T51" s="206"/>
      <c r="U51" s="206"/>
      <c r="V51" s="203"/>
      <c r="W51" s="206"/>
      <c r="X51" s="216" t="str">
        <f>VLOOKUP(C51,'[2]汇总表，按企业分'!$C:$E,3,FALSE)</f>
        <v>先进制造业企业资金配套</v>
      </c>
      <c r="Y51" s="216">
        <f>VLOOKUP(C51,[1]科技局!$C$3:$F$191,4,0)</f>
        <v>0</v>
      </c>
      <c r="Z51" s="230"/>
      <c r="AA51" s="230"/>
      <c r="AB51" s="196" t="str">
        <f>VLOOKUP(C51,[1]生态环境局!$C$3:$U$191,14,FALSE)</f>
        <v>否</v>
      </c>
      <c r="AC51" s="196" t="str">
        <f>VLOOKUP(C51,[1]住建局!$C$3:$U$191,14,FALSE)</f>
        <v>否</v>
      </c>
      <c r="AD51" s="196" t="str">
        <f>VLOOKUP(C51,[1]应急管理局!$C$3:$J$191,3,FALSE)</f>
        <v>否</v>
      </c>
      <c r="AE51" s="196" t="str">
        <f>VLOOKUP(C51,[1]综合执法局!$C$3:$U$191,14,FALSE)</f>
        <v>否</v>
      </c>
      <c r="AF51" s="200" t="str">
        <f>VLOOKUP(C51,[1]区消防大队!C49:U234,14,0)</f>
        <v>在消防监督管理系统未发现相关行政处罚</v>
      </c>
      <c r="AG51" s="234" t="str">
        <f>VLOOKUP(C51,[1]税务局!$B$3:$L$191,5,FALSE)</f>
        <v>否</v>
      </c>
    </row>
    <row r="52" ht="49.95" customHeight="1" spans="1:33">
      <c r="A52" s="196">
        <v>48</v>
      </c>
      <c r="B52" s="197" t="s">
        <v>258</v>
      </c>
      <c r="C52" s="197" t="s">
        <v>259</v>
      </c>
      <c r="D52" s="197" t="s">
        <v>158</v>
      </c>
      <c r="E52" s="198">
        <f>VLOOKUP(C52,[1]政数局!$C$3:$G$186,3,FALSE)</f>
        <v>40603</v>
      </c>
      <c r="F52" s="196" t="str">
        <f>VLOOKUP(C52,[1]政数局!$C$3:$G$186,4,FALSE)</f>
        <v>是</v>
      </c>
      <c r="G52" s="199" t="str">
        <f>VLOOKUP(C52,[1]政数局!$C$3:$G$186,5,FALSE)</f>
        <v>制造业</v>
      </c>
      <c r="H52" s="200" t="str">
        <f>VLOOKUP(C52,[1]税务局!$B$3:$L$191,4,FALSE)</f>
        <v>是</v>
      </c>
      <c r="I52" s="196" t="str">
        <f>VLOOKUP(C52,[1]统计局!$C$3:$E$191,2,FALSE)</f>
        <v>是</v>
      </c>
      <c r="J52" s="196" t="str">
        <f>VLOOKUP(C52,[1]统计局!$C$3:$E$191,3,FALSE)</f>
        <v>2015.03</v>
      </c>
      <c r="K52" s="202" t="s">
        <v>118</v>
      </c>
      <c r="L52" s="203"/>
      <c r="M52" s="196"/>
      <c r="N52" s="196"/>
      <c r="O52" s="196"/>
      <c r="P52" s="206"/>
      <c r="Q52" s="206"/>
      <c r="R52" s="206"/>
      <c r="S52" s="206"/>
      <c r="T52" s="206"/>
      <c r="U52" s="206"/>
      <c r="V52" s="203"/>
      <c r="W52" s="206"/>
      <c r="X52" s="216" t="str">
        <f>VLOOKUP(C52,'[2]汇总表，按企业分'!$C:$E,3,FALSE)</f>
        <v>先进制造业企业资金配套</v>
      </c>
      <c r="Y52" s="216">
        <f>VLOOKUP(C52,[1]科技局!$C$3:$F$191,4,0)</f>
        <v>0</v>
      </c>
      <c r="Z52" s="230"/>
      <c r="AA52" s="230"/>
      <c r="AB52" s="196" t="str">
        <f>VLOOKUP(C52,[1]生态环境局!$C$3:$U$191,14,FALSE)</f>
        <v>否</v>
      </c>
      <c r="AC52" s="196" t="str">
        <f>VLOOKUP(C52,[1]住建局!$C$3:$U$191,14,FALSE)</f>
        <v>否</v>
      </c>
      <c r="AD52" s="196" t="str">
        <f>VLOOKUP(C52,[1]应急管理局!$C$3:$J$191,3,FALSE)</f>
        <v>否</v>
      </c>
      <c r="AE52" s="196" t="str">
        <f>VLOOKUP(C52,[1]综合执法局!$C$3:$U$191,14,FALSE)</f>
        <v>否</v>
      </c>
      <c r="AF52" s="200" t="str">
        <f>VLOOKUP(C52,[1]区消防大队!C50:U235,14,0)</f>
        <v>在消防监督管理系统未发现相关行政处罚</v>
      </c>
      <c r="AG52" s="234" t="str">
        <f>VLOOKUP(C52,[1]税务局!$B$3:$L$191,5,FALSE)</f>
        <v>否</v>
      </c>
    </row>
    <row r="53" ht="49.95" customHeight="1" spans="1:33">
      <c r="A53" s="196">
        <v>49</v>
      </c>
      <c r="B53" s="197" t="s">
        <v>260</v>
      </c>
      <c r="C53" s="197" t="s">
        <v>261</v>
      </c>
      <c r="D53" s="197" t="s">
        <v>158</v>
      </c>
      <c r="E53" s="198" t="str">
        <f>VLOOKUP(C53,[1]政数局!$C$3:$G$186,3,FALSE)</f>
        <v>2017/9/7 （迁入）</v>
      </c>
      <c r="F53" s="196" t="str">
        <f>VLOOKUP(C53,[1]政数局!$C$3:$G$186,4,FALSE)</f>
        <v>是</v>
      </c>
      <c r="G53" s="199" t="str">
        <f>VLOOKUP(C53,[1]政数局!$C$3:$G$186,5,FALSE)</f>
        <v>制造业</v>
      </c>
      <c r="H53" s="200" t="str">
        <f>VLOOKUP(C53,[1]税务局!$B$3:$L$191,4,FALSE)</f>
        <v>已注销（2020年9月25日注销）</v>
      </c>
      <c r="I53" s="196" t="str">
        <f>VLOOKUP(C53,[1]统计局!$C$3:$E$191,2,FALSE)</f>
        <v>是</v>
      </c>
      <c r="J53" s="196" t="str">
        <f>VLOOKUP(C53,[1]统计局!$C$3:$E$191,3,FALSE)</f>
        <v>2018.10</v>
      </c>
      <c r="K53" s="202" t="s">
        <v>118</v>
      </c>
      <c r="L53" s="203"/>
      <c r="M53" s="196"/>
      <c r="N53" s="196"/>
      <c r="O53" s="196"/>
      <c r="P53" s="206"/>
      <c r="Q53" s="206"/>
      <c r="R53" s="206"/>
      <c r="S53" s="206"/>
      <c r="T53" s="206"/>
      <c r="U53" s="206"/>
      <c r="V53" s="203"/>
      <c r="W53" s="206"/>
      <c r="X53" s="216" t="str">
        <f>VLOOKUP(C53,'[2]汇总表，按企业分'!$C:$E,3,FALSE)</f>
        <v>先进制造业企业资金配套</v>
      </c>
      <c r="Y53" s="216">
        <f>VLOOKUP(C53,[1]科技局!$C$3:$F$191,4,0)</f>
        <v>0</v>
      </c>
      <c r="Z53" s="230"/>
      <c r="AA53" s="230"/>
      <c r="AB53" s="196" t="str">
        <f>VLOOKUP(C53,[1]生态环境局!$C$3:$U$191,14,FALSE)</f>
        <v>否</v>
      </c>
      <c r="AC53" s="196" t="str">
        <f>VLOOKUP(C53,[1]住建局!$C$3:$U$191,14,FALSE)</f>
        <v>否</v>
      </c>
      <c r="AD53" s="196" t="str">
        <f>VLOOKUP(C53,[1]应急管理局!$C$3:$J$191,3,FALSE)</f>
        <v>否</v>
      </c>
      <c r="AE53" s="196" t="str">
        <f>VLOOKUP(C53,[1]综合执法局!$C$3:$U$191,14,FALSE)</f>
        <v>否</v>
      </c>
      <c r="AF53" s="200" t="str">
        <f>VLOOKUP(C53,[1]区消防大队!C51:U236,14,0)</f>
        <v>在消防监督管理系统未发现相关行政处罚</v>
      </c>
      <c r="AG53" s="234" t="str">
        <f>VLOOKUP(C53,[1]税务局!$B$3:$L$191,5,FALSE)</f>
        <v>否</v>
      </c>
    </row>
    <row r="54" ht="49.95" customHeight="1" spans="1:33">
      <c r="A54" s="196">
        <v>50</v>
      </c>
      <c r="B54" s="197" t="s">
        <v>262</v>
      </c>
      <c r="C54" s="197" t="s">
        <v>263</v>
      </c>
      <c r="D54" s="197" t="s">
        <v>158</v>
      </c>
      <c r="E54" s="198" t="str">
        <f>VLOOKUP(C54,[1]政数局!$C$3:$G$186,3,FALSE)</f>
        <v>2016/8/19（迁入）</v>
      </c>
      <c r="F54" s="196" t="str">
        <f>VLOOKUP(C54,[1]政数局!$C$3:$G$186,4,FALSE)</f>
        <v>是</v>
      </c>
      <c r="G54" s="199" t="str">
        <f>VLOOKUP(C54,[1]政数局!$C$3:$G$186,5,FALSE)</f>
        <v>制造业</v>
      </c>
      <c r="H54" s="200" t="str">
        <f>VLOOKUP(C54,[1]税务局!$B$3:$L$191,4,FALSE)</f>
        <v>是</v>
      </c>
      <c r="I54" s="196" t="str">
        <f>VLOOKUP(C54,[1]统计局!$C$3:$E$191,2,FALSE)</f>
        <v>是</v>
      </c>
      <c r="J54" s="196" t="str">
        <f>VLOOKUP(C54,[1]统计局!$C$3:$E$191,3,FALSE)</f>
        <v>2017.09</v>
      </c>
      <c r="K54" s="202" t="s">
        <v>118</v>
      </c>
      <c r="L54" s="203"/>
      <c r="M54" s="196"/>
      <c r="N54" s="196"/>
      <c r="O54" s="196"/>
      <c r="P54" s="206"/>
      <c r="Q54" s="206"/>
      <c r="R54" s="206"/>
      <c r="S54" s="206"/>
      <c r="T54" s="206"/>
      <c r="U54" s="206"/>
      <c r="V54" s="203"/>
      <c r="W54" s="206"/>
      <c r="X54" s="216" t="str">
        <f>VLOOKUP(C54,'[2]汇总表，按企业分'!$C:$E,3,FALSE)</f>
        <v>先进制造业企业资金配套</v>
      </c>
      <c r="Y54" s="216">
        <f>VLOOKUP(C54,[1]科技局!$C$3:$F$191,4,0)</f>
        <v>0</v>
      </c>
      <c r="Z54" s="230"/>
      <c r="AA54" s="230"/>
      <c r="AB54" s="196" t="str">
        <f>VLOOKUP(C54,[1]生态环境局!$C$3:$U$191,14,FALSE)</f>
        <v>否</v>
      </c>
      <c r="AC54" s="196" t="str">
        <f>VLOOKUP(C54,[1]住建局!$C$3:$U$191,14,FALSE)</f>
        <v>否</v>
      </c>
      <c r="AD54" s="196" t="str">
        <f>VLOOKUP(C54,[1]应急管理局!$C$3:$J$191,3,FALSE)</f>
        <v>否</v>
      </c>
      <c r="AE54" s="196" t="str">
        <f>VLOOKUP(C54,[1]综合执法局!$C$3:$U$191,14,FALSE)</f>
        <v>否</v>
      </c>
      <c r="AF54" s="200" t="str">
        <f>VLOOKUP(C54,[1]区消防大队!C52:U237,14,0)</f>
        <v>在消防监督管理系统未发现相关行政处罚</v>
      </c>
      <c r="AG54" s="234" t="str">
        <f>VLOOKUP(C54,[1]税务局!$B$3:$L$191,5,FALSE)</f>
        <v>否</v>
      </c>
    </row>
    <row r="55" ht="49.95" customHeight="1" spans="1:33">
      <c r="A55" s="196">
        <v>51</v>
      </c>
      <c r="B55" s="197" t="s">
        <v>264</v>
      </c>
      <c r="C55" s="197" t="s">
        <v>265</v>
      </c>
      <c r="D55" s="197" t="s">
        <v>143</v>
      </c>
      <c r="E55" s="198">
        <f>VLOOKUP(C55,[1]政数局!$C$3:$G$186,3,FALSE)</f>
        <v>40275</v>
      </c>
      <c r="F55" s="196" t="str">
        <f>VLOOKUP(C55,[1]政数局!$C$3:$G$186,4,FALSE)</f>
        <v>是</v>
      </c>
      <c r="G55" s="199" t="str">
        <f>VLOOKUP(C55,[1]政数局!$C$3:$G$186,5,FALSE)</f>
        <v>科学研究和技术服务业</v>
      </c>
      <c r="H55" s="200" t="str">
        <f>VLOOKUP(C55,[1]税务局!$B$3:$L$191,4,FALSE)</f>
        <v>是</v>
      </c>
      <c r="I55" s="196" t="str">
        <f>VLOOKUP(C55,[1]统计局!$C$3:$E$191,2,FALSE)</f>
        <v>是</v>
      </c>
      <c r="J55" s="196" t="str">
        <f>VLOOKUP(C55,[1]统计局!$C$3:$E$191,3,FALSE)</f>
        <v>2013.05</v>
      </c>
      <c r="K55" s="202" t="s">
        <v>118</v>
      </c>
      <c r="L55" s="203"/>
      <c r="M55" s="196"/>
      <c r="N55" s="196"/>
      <c r="O55" s="196"/>
      <c r="P55" s="196" t="str">
        <f>VLOOKUP(C55,[1]生态环境局!$C$3:$U$191,14,FALSE)</f>
        <v>是</v>
      </c>
      <c r="Q55" s="200" t="str">
        <f>VLOOKUP(C55,[1]生态环境局!$C$3:$U$191,15,FALSE)</f>
        <v>南环罚字[2019]33号</v>
      </c>
      <c r="R55" s="217">
        <f>VLOOKUP(C55,[1]生态环境局!$C$3:$U$191,16,FALSE)</f>
        <v>43490</v>
      </c>
      <c r="S55" s="199" t="str">
        <f>VLOOKUP(C55,[1]生态环境局!$C$3:$U$191,17,FALSE)</f>
        <v>违法内容：扩建项目需要配套建设的环境保护设施未经验收，主体工程正式投入生产；处罚金额：7万元；适用听证程序</v>
      </c>
      <c r="T55" s="196" t="str">
        <f>VLOOKUP(C55,[1]生态环境局!$C$3:$U$191,18,FALSE)</f>
        <v>否</v>
      </c>
      <c r="U55" s="199" t="str">
        <f>VLOOKUP(C55,[1]生态环境局!$C$3:$U$191,19,FALSE)</f>
        <v>根据《政策协调工作会议纪要》第一、（三）条：“……对适用听证程序的视作违法情节 较重，不给予奖励。……”该案适用听证程序。</v>
      </c>
      <c r="V55" s="222" t="s">
        <v>266</v>
      </c>
      <c r="W55" s="206"/>
      <c r="X55" s="216" t="str">
        <f>VLOOKUP(C55,'[2]汇总表，按企业分'!$C:$E,3,FALSE)</f>
        <v>先进制造业企业资金配套</v>
      </c>
      <c r="Y55" s="216">
        <f>VLOOKUP(C55,[1]科技局!$C$3:$F$191,4,0)</f>
        <v>0</v>
      </c>
      <c r="Z55" s="230"/>
      <c r="AA55" s="230"/>
      <c r="AB55" s="196" t="str">
        <f>VLOOKUP(C55,[1]生态环境局!$C$3:$U$191,14,FALSE)</f>
        <v>是</v>
      </c>
      <c r="AC55" s="196" t="str">
        <f>VLOOKUP(C55,[1]住建局!$C$3:$U$191,14,FALSE)</f>
        <v>否</v>
      </c>
      <c r="AD55" s="196" t="str">
        <f>VLOOKUP(C55,[1]应急管理局!$C$3:$J$191,3,FALSE)</f>
        <v>否</v>
      </c>
      <c r="AE55" s="196" t="str">
        <f>VLOOKUP(C55,[1]综合执法局!$C$3:$U$191,14,FALSE)</f>
        <v>否</v>
      </c>
      <c r="AF55" s="200" t="str">
        <f>VLOOKUP(C55,[1]区消防大队!C53:U238,14,0)</f>
        <v>在消防监督管理系统未发现相关行政处罚</v>
      </c>
      <c r="AG55" s="234" t="str">
        <f>VLOOKUP(C55,[1]税务局!$B$3:$L$191,5,FALSE)</f>
        <v>否</v>
      </c>
    </row>
    <row r="56" ht="49.95" customHeight="1" spans="1:33">
      <c r="A56" s="196">
        <v>52</v>
      </c>
      <c r="B56" s="197" t="s">
        <v>267</v>
      </c>
      <c r="C56" s="197" t="s">
        <v>268</v>
      </c>
      <c r="D56" s="197" t="s">
        <v>158</v>
      </c>
      <c r="E56" s="198">
        <f>VLOOKUP(C56,[1]政数局!$C$3:$G$186,3,FALSE)</f>
        <v>37096</v>
      </c>
      <c r="F56" s="196" t="str">
        <f>VLOOKUP(C56,[1]政数局!$C$3:$G$186,4,FALSE)</f>
        <v>是</v>
      </c>
      <c r="G56" s="199" t="str">
        <f>VLOOKUP(C56,[1]政数局!$C$3:$G$186,5,FALSE)</f>
        <v>制造业</v>
      </c>
      <c r="H56" s="200" t="str">
        <f>VLOOKUP(C56,[1]税务局!$B$3:$L$191,4,FALSE)</f>
        <v>是</v>
      </c>
      <c r="I56" s="196" t="str">
        <f>VLOOKUP(C56,[1]统计局!$C$3:$E$191,2,FALSE)</f>
        <v>是</v>
      </c>
      <c r="J56" s="196" t="str">
        <f>VLOOKUP(C56,[1]统计局!$C$3:$E$191,3,FALSE)</f>
        <v>2014.12</v>
      </c>
      <c r="K56" s="202" t="s">
        <v>118</v>
      </c>
      <c r="L56" s="203"/>
      <c r="M56" s="196"/>
      <c r="N56" s="196"/>
      <c r="O56" s="196"/>
      <c r="P56" s="206"/>
      <c r="Q56" s="206"/>
      <c r="R56" s="206"/>
      <c r="S56" s="206"/>
      <c r="T56" s="206"/>
      <c r="U56" s="206"/>
      <c r="V56" s="203"/>
      <c r="W56" s="206"/>
      <c r="X56" s="216" t="str">
        <f>VLOOKUP(C56,'[2]汇总表，按企业分'!$C:$E,3,FALSE)</f>
        <v>先进制造业企业资金配套</v>
      </c>
      <c r="Y56" s="216">
        <f>VLOOKUP(C56,[1]科技局!$C$3:$F$191,4,0)</f>
        <v>0</v>
      </c>
      <c r="Z56" s="230"/>
      <c r="AA56" s="230"/>
      <c r="AB56" s="196" t="str">
        <f>VLOOKUP(C56,[1]生态环境局!$C$3:$U$191,14,FALSE)</f>
        <v>否</v>
      </c>
      <c r="AC56" s="196" t="str">
        <f>VLOOKUP(C56,[1]住建局!$C$3:$U$191,14,FALSE)</f>
        <v>否</v>
      </c>
      <c r="AD56" s="196" t="str">
        <f>VLOOKUP(C56,[1]应急管理局!$C$3:$J$191,3,FALSE)</f>
        <v>否</v>
      </c>
      <c r="AE56" s="196" t="str">
        <f>VLOOKUP(C56,[1]综合执法局!$C$3:$U$191,14,FALSE)</f>
        <v>否</v>
      </c>
      <c r="AF56" s="200" t="str">
        <f>VLOOKUP(C56,[1]区消防大队!C54:U239,14,0)</f>
        <v>在消防监督管理系统未发现相关行政处罚</v>
      </c>
      <c r="AG56" s="234" t="str">
        <f>VLOOKUP(C56,[1]税务局!$B$3:$L$191,5,FALSE)</f>
        <v>否</v>
      </c>
    </row>
    <row r="57" ht="49.95" customHeight="1" spans="1:33">
      <c r="A57" s="196">
        <v>53</v>
      </c>
      <c r="B57" s="197" t="s">
        <v>269</v>
      </c>
      <c r="C57" s="197" t="s">
        <v>270</v>
      </c>
      <c r="D57" s="197" t="s">
        <v>158</v>
      </c>
      <c r="E57" s="198">
        <f>VLOOKUP(C57,[1]政数局!$C$3:$G$186,3,FALSE)</f>
        <v>34046</v>
      </c>
      <c r="F57" s="196" t="str">
        <f>VLOOKUP(C57,[1]政数局!$C$3:$G$186,4,FALSE)</f>
        <v>是</v>
      </c>
      <c r="G57" s="199" t="str">
        <f>VLOOKUP(C57,[1]政数局!$C$3:$G$186,5,FALSE)</f>
        <v>制造业</v>
      </c>
      <c r="H57" s="200" t="str">
        <f>VLOOKUP(C57,[1]税务局!$B$3:$L$191,4,FALSE)</f>
        <v>是</v>
      </c>
      <c r="I57" s="196" t="str">
        <f>VLOOKUP(C57,[1]统计局!$C$3:$E$191,2,FALSE)</f>
        <v>是</v>
      </c>
      <c r="J57" s="196" t="str">
        <f>VLOOKUP(C57,[1]统计局!$C$3:$E$191,3,FALSE)</f>
        <v>2013.05</v>
      </c>
      <c r="K57" s="202" t="s">
        <v>118</v>
      </c>
      <c r="L57" s="203"/>
      <c r="M57" s="196"/>
      <c r="N57" s="196"/>
      <c r="O57" s="196"/>
      <c r="P57" s="206"/>
      <c r="Q57" s="206"/>
      <c r="R57" s="206"/>
      <c r="S57" s="206"/>
      <c r="T57" s="206"/>
      <c r="U57" s="206"/>
      <c r="V57" s="203"/>
      <c r="W57" s="206"/>
      <c r="X57" s="216" t="str">
        <f>VLOOKUP(C57,'[2]汇总表，按企业分'!$C:$E,3,FALSE)</f>
        <v>先进制造业企业资金配套</v>
      </c>
      <c r="Y57" s="216">
        <f>VLOOKUP(C57,[1]科技局!$C$3:$F$191,4,0)</f>
        <v>0</v>
      </c>
      <c r="Z57" s="230"/>
      <c r="AA57" s="230"/>
      <c r="AB57" s="196" t="str">
        <f>VLOOKUP(C57,[1]生态环境局!$C$3:$U$191,14,FALSE)</f>
        <v>否</v>
      </c>
      <c r="AC57" s="196" t="str">
        <f>VLOOKUP(C57,[1]住建局!$C$3:$U$191,14,FALSE)</f>
        <v>否</v>
      </c>
      <c r="AD57" s="196" t="str">
        <f>VLOOKUP(C57,[1]应急管理局!$C$3:$J$191,3,FALSE)</f>
        <v>否</v>
      </c>
      <c r="AE57" s="196" t="str">
        <f>VLOOKUP(C57,[1]综合执法局!$C$3:$U$191,14,FALSE)</f>
        <v>否</v>
      </c>
      <c r="AF57" s="200" t="str">
        <f>VLOOKUP(C57,[1]区消防大队!C55:U240,14,0)</f>
        <v>在消防监督管理系统未发现相关行政处罚</v>
      </c>
      <c r="AG57" s="234" t="str">
        <f>VLOOKUP(C57,[1]税务局!$B$3:$L$191,5,FALSE)</f>
        <v>否</v>
      </c>
    </row>
    <row r="58" ht="49.95" customHeight="1" spans="1:33">
      <c r="A58" s="196">
        <v>54</v>
      </c>
      <c r="B58" s="197" t="s">
        <v>271</v>
      </c>
      <c r="C58" s="197" t="s">
        <v>272</v>
      </c>
      <c r="D58" s="197" t="s">
        <v>176</v>
      </c>
      <c r="E58" s="198" t="str">
        <f>VLOOKUP(C58,[1]政数局!$C$3:$G$186,3,FALSE)</f>
        <v>2007/9/6 （迁入）</v>
      </c>
      <c r="F58" s="196" t="str">
        <f>VLOOKUP(C58,[1]政数局!$C$3:$G$186,4,FALSE)</f>
        <v>是</v>
      </c>
      <c r="G58" s="199" t="str">
        <f>VLOOKUP(C58,[1]政数局!$C$3:$G$186,5,FALSE)</f>
        <v>制造业</v>
      </c>
      <c r="H58" s="200" t="str">
        <f>VLOOKUP(C58,[1]税务局!$B$3:$L$191,4,FALSE)</f>
        <v>是</v>
      </c>
      <c r="I58" s="196" t="str">
        <f>VLOOKUP(C58,[1]统计局!$C$3:$E$191,2,FALSE)</f>
        <v>是</v>
      </c>
      <c r="J58" s="196" t="str">
        <f>VLOOKUP(C58,[1]统计局!$C$3:$E$191,3,FALSE)</f>
        <v>2014.12</v>
      </c>
      <c r="K58" s="202" t="s">
        <v>118</v>
      </c>
      <c r="L58" s="203"/>
      <c r="M58" s="196"/>
      <c r="N58" s="196"/>
      <c r="O58" s="196"/>
      <c r="P58" s="196" t="s">
        <v>148</v>
      </c>
      <c r="Q58" s="196" t="s">
        <v>273</v>
      </c>
      <c r="R58" s="196" t="s">
        <v>274</v>
      </c>
      <c r="S58" s="200" t="s">
        <v>275</v>
      </c>
      <c r="T58" s="206"/>
      <c r="U58" s="206"/>
      <c r="V58" s="203" t="s">
        <v>276</v>
      </c>
      <c r="W58" s="206"/>
      <c r="X58" s="216" t="str">
        <f>VLOOKUP(C58,'[2]汇总表，按企业分'!$C:$E,3,FALSE)</f>
        <v>非总部型先进制造业企业经营贡献奖</v>
      </c>
      <c r="Y58" s="216">
        <f>VLOOKUP(C58,[1]科技局!$C$3:$F$191,4,0)</f>
        <v>0</v>
      </c>
      <c r="Z58" s="230"/>
      <c r="AA58" s="230"/>
      <c r="AB58" s="196" t="str">
        <f>VLOOKUP(C58,[1]生态环境局!$C$3:$U$191,14,FALSE)</f>
        <v>否</v>
      </c>
      <c r="AC58" s="196" t="str">
        <f>VLOOKUP(C58,[1]住建局!$C$3:$U$191,14,FALSE)</f>
        <v>否</v>
      </c>
      <c r="AD58" s="196" t="str">
        <f>VLOOKUP(C58,[1]应急管理局!$C$3:$J$191,3,FALSE)</f>
        <v>否</v>
      </c>
      <c r="AE58" s="196" t="str">
        <f>VLOOKUP(C58,[1]综合执法局!$C$3:$U$191,14,FALSE)</f>
        <v>否</v>
      </c>
      <c r="AF58" s="200" t="str">
        <f>VLOOKUP(C58,[1]区消防大队!C56:U241,14,0)</f>
        <v>在消防监督管理系统未发现相关行政处罚</v>
      </c>
      <c r="AG58" s="234" t="str">
        <f>VLOOKUP(C58,[1]税务局!$B$3:$L$191,5,FALSE)</f>
        <v>是</v>
      </c>
    </row>
    <row r="59" ht="49.95" customHeight="1" spans="1:33">
      <c r="A59" s="196">
        <v>55</v>
      </c>
      <c r="B59" s="197" t="s">
        <v>277</v>
      </c>
      <c r="C59" s="197" t="s">
        <v>278</v>
      </c>
      <c r="D59" s="197" t="s">
        <v>176</v>
      </c>
      <c r="E59" s="198">
        <f>VLOOKUP(C59,[1]政数局!$C$3:$G$186,3,FALSE)</f>
        <v>40353</v>
      </c>
      <c r="F59" s="196" t="str">
        <f>VLOOKUP(C59,[1]政数局!$C$3:$G$186,4,FALSE)</f>
        <v>是</v>
      </c>
      <c r="G59" s="199" t="str">
        <f>VLOOKUP(C59,[1]政数局!$C$3:$G$186,5,FALSE)</f>
        <v>制造业</v>
      </c>
      <c r="H59" s="200" t="str">
        <f>VLOOKUP(C59,[1]税务局!$B$3:$L$191,4,FALSE)</f>
        <v>是</v>
      </c>
      <c r="I59" s="196" t="str">
        <f>VLOOKUP(C59,[1]统计局!$C$3:$E$191,2,FALSE)</f>
        <v>是</v>
      </c>
      <c r="J59" s="196" t="str">
        <f>VLOOKUP(C59,[1]统计局!$C$3:$E$191,3,FALSE)</f>
        <v>2017.12</v>
      </c>
      <c r="K59" s="202" t="s">
        <v>118</v>
      </c>
      <c r="L59" s="203"/>
      <c r="M59" s="196"/>
      <c r="N59" s="196"/>
      <c r="O59" s="196"/>
      <c r="P59" s="196" t="str">
        <f>VLOOKUP(C59,[1]住建局!$C$3:$U$191,14,FALSE)</f>
        <v>是</v>
      </c>
      <c r="Q59" s="199" t="str">
        <f>VLOOKUP(C59,[1]住建局!$C$3:$U$191,15,FALSE)</f>
        <v>粤穗南交运
罚〔2019）
NS20190927004号</v>
      </c>
      <c r="R59" s="217">
        <f>VLOOKUP(C59,[1]住建局!$C$3:$U$191,16,FALSE)</f>
        <v>43802</v>
      </c>
      <c r="S59" s="206" t="str">
        <f>VLOOKUP(C59,[1]住建局!$C$3:$U$191,17,FALSE)</f>
        <v>不适用于听证程序</v>
      </c>
      <c r="T59" s="206">
        <f>VLOOKUP(C59,[1]住建局!$C$3:$U$191,18,FALSE)</f>
        <v>0</v>
      </c>
      <c r="U59" s="206">
        <f>VLOOKUP(C59,[1]住建局!$C$3:$U$191,19,FALSE)</f>
        <v>0</v>
      </c>
      <c r="V59" s="203" t="s">
        <v>279</v>
      </c>
      <c r="W59" s="206"/>
      <c r="X59" s="216" t="str">
        <f>VLOOKUP(C59,'[2]汇总表，按企业分'!$C:$E,3,FALSE)</f>
        <v>非总部型先进制造业企业经营贡献奖</v>
      </c>
      <c r="Y59" s="216">
        <f>VLOOKUP(C59,[1]科技局!$C$3:$F$191,4,0)</f>
        <v>0</v>
      </c>
      <c r="Z59" s="230"/>
      <c r="AA59" s="230"/>
      <c r="AB59" s="196" t="str">
        <f>VLOOKUP(C59,[1]生态环境局!$C$3:$U$191,14,FALSE)</f>
        <v>否</v>
      </c>
      <c r="AC59" s="196" t="str">
        <f>VLOOKUP(C59,[1]住建局!$C$3:$U$191,14,FALSE)</f>
        <v>是</v>
      </c>
      <c r="AD59" s="196" t="str">
        <f>VLOOKUP(C59,[1]应急管理局!$C$3:$J$191,3,FALSE)</f>
        <v>否</v>
      </c>
      <c r="AE59" s="196" t="str">
        <f>VLOOKUP(C59,[1]综合执法局!$C$3:$U$191,14,FALSE)</f>
        <v>否</v>
      </c>
      <c r="AF59" s="200" t="str">
        <f>VLOOKUP(C59,[1]区消防大队!C57:U242,14,0)</f>
        <v>在消防监督管理系统未发现相关行政处罚</v>
      </c>
      <c r="AG59" s="234" t="str">
        <f>VLOOKUP(C59,[1]税务局!$B$3:$L$191,5,FALSE)</f>
        <v>否</v>
      </c>
    </row>
    <row r="60" ht="49.95" customHeight="1" spans="1:33">
      <c r="A60" s="196">
        <v>56</v>
      </c>
      <c r="B60" s="197" t="s">
        <v>280</v>
      </c>
      <c r="C60" s="197" t="s">
        <v>281</v>
      </c>
      <c r="D60" s="197" t="s">
        <v>176</v>
      </c>
      <c r="E60" s="198">
        <f>VLOOKUP(C60,[1]政数局!$C$3:$G$186,3,FALSE)</f>
        <v>41415</v>
      </c>
      <c r="F60" s="196" t="str">
        <f>VLOOKUP(C60,[1]政数局!$C$3:$G$186,4,FALSE)</f>
        <v>是</v>
      </c>
      <c r="G60" s="199" t="str">
        <f>VLOOKUP(C60,[1]政数局!$C$3:$G$186,5,FALSE)</f>
        <v>制造业</v>
      </c>
      <c r="H60" s="200" t="str">
        <f>VLOOKUP(C60,[1]税务局!$B$3:$L$191,4,FALSE)</f>
        <v>是</v>
      </c>
      <c r="I60" s="196" t="str">
        <f>VLOOKUP(C60,[1]统计局!$C$3:$E$191,2,FALSE)</f>
        <v>是</v>
      </c>
      <c r="J60" s="196" t="str">
        <f>VLOOKUP(C60,[1]统计局!$C$3:$E$191,3,FALSE)</f>
        <v>2017.07</v>
      </c>
      <c r="K60" s="202" t="s">
        <v>118</v>
      </c>
      <c r="L60" s="203"/>
      <c r="M60" s="196"/>
      <c r="N60" s="196"/>
      <c r="O60" s="196"/>
      <c r="P60" s="196" t="str">
        <f>VLOOKUP(C60,[1]住建局!$C$3:$U$191,14,FALSE)</f>
        <v>是</v>
      </c>
      <c r="Q60" s="199" t="str">
        <f>VLOOKUP(C60,[1]住建局!$C$3:$U$191,15,FALSE)</f>
        <v>1、粤穗南交运
罚〔2019）
NS20191031003号
2、粤穗南交运
罚〔2019）
NS20191224001号</v>
      </c>
      <c r="R60" s="217" t="str">
        <f>VLOOKUP(C60,[1]住建局!$C$3:$U$191,16,FALSE)</f>
        <v>1、2019年11月8日
2、2020年3月16日</v>
      </c>
      <c r="S60" s="206" t="str">
        <f>VLOOKUP(C60,[1]住建局!$C$3:$U$191,17,FALSE)</f>
        <v>不适用于听证程序</v>
      </c>
      <c r="T60" s="206">
        <f>VLOOKUP(C60,[1]住建局!$C$3:$U$191,18,FALSE)</f>
        <v>0</v>
      </c>
      <c r="U60" s="206">
        <f>VLOOKUP(C60,[1]住建局!$C$3:$U$191,19,FALSE)</f>
        <v>0</v>
      </c>
      <c r="V60" s="203" t="s">
        <v>282</v>
      </c>
      <c r="W60" s="206"/>
      <c r="X60" s="216" t="str">
        <f>VLOOKUP(C60,'[2]汇总表，按企业分'!$C:$E,3,FALSE)</f>
        <v>非总部型先进制造业企业经营贡献奖</v>
      </c>
      <c r="Y60" s="216">
        <f>VLOOKUP(C60,[1]科技局!$C$3:$F$191,4,0)</f>
        <v>0</v>
      </c>
      <c r="Z60" s="230"/>
      <c r="AA60" s="230"/>
      <c r="AB60" s="196" t="str">
        <f>VLOOKUP(C60,[1]生态环境局!$C$3:$U$191,14,FALSE)</f>
        <v>否</v>
      </c>
      <c r="AC60" s="196" t="str">
        <f>VLOOKUP(C60,[1]住建局!$C$3:$U$191,14,FALSE)</f>
        <v>是</v>
      </c>
      <c r="AD60" s="196" t="str">
        <f>VLOOKUP(C60,[1]应急管理局!$C$3:$J$191,3,FALSE)</f>
        <v>否</v>
      </c>
      <c r="AE60" s="196" t="str">
        <f>VLOOKUP(C60,[1]综合执法局!$C$3:$U$191,14,FALSE)</f>
        <v>否</v>
      </c>
      <c r="AF60" s="200" t="str">
        <f>VLOOKUP(C60,[1]区消防大队!C58:U243,14,0)</f>
        <v>在消防监督管理系统未发现相关行政处罚</v>
      </c>
      <c r="AG60" s="234" t="str">
        <f>VLOOKUP(C60,[1]税务局!$B$3:$L$191,5,FALSE)</f>
        <v>否</v>
      </c>
    </row>
    <row r="61" ht="49.95" customHeight="1" spans="1:33">
      <c r="A61" s="196">
        <v>57</v>
      </c>
      <c r="B61" s="197" t="s">
        <v>283</v>
      </c>
      <c r="C61" s="197" t="s">
        <v>284</v>
      </c>
      <c r="D61" s="197" t="s">
        <v>176</v>
      </c>
      <c r="E61" s="198">
        <f>VLOOKUP(C61,[1]政数局!$C$3:$G$186,3,FALSE)</f>
        <v>40141</v>
      </c>
      <c r="F61" s="196" t="str">
        <f>VLOOKUP(C61,[1]政数局!$C$3:$G$186,4,FALSE)</f>
        <v>是</v>
      </c>
      <c r="G61" s="199" t="str">
        <f>VLOOKUP(C61,[1]政数局!$C$3:$G$186,5,FALSE)</f>
        <v>制造业</v>
      </c>
      <c r="H61" s="200" t="str">
        <f>VLOOKUP(C61,[1]税务局!$B$3:$L$191,4,FALSE)</f>
        <v>是</v>
      </c>
      <c r="I61" s="196" t="str">
        <f>VLOOKUP(C61,[1]统计局!$C$3:$E$191,2,FALSE)</f>
        <v>是</v>
      </c>
      <c r="J61" s="196" t="str">
        <f>VLOOKUP(C61,[1]统计局!$C$3:$E$191,3,FALSE)</f>
        <v>2013.10</v>
      </c>
      <c r="K61" s="202" t="s">
        <v>118</v>
      </c>
      <c r="L61" s="203"/>
      <c r="M61" s="196"/>
      <c r="N61" s="196"/>
      <c r="O61" s="200" t="str">
        <f>VLOOKUP(C61,[1]科技局!$C$3:$F$191,4,0)</f>
        <v>1.2018年获得南沙区2017年度高新技术企业新认定奖励 30万元；2.2018年获得南沙区2017年度专利技术产业化资助50万元</v>
      </c>
      <c r="P61" s="196" t="str">
        <f>VLOOKUP(C61,[1]住建局!$C$3:$U$191,14,FALSE)</f>
        <v>是</v>
      </c>
      <c r="Q61" s="199" t="str">
        <f>VLOOKUP(C61,[1]住建局!$C$3:$U$191,15,FALSE)</f>
        <v>粤穗南交运
罚〔2019〕
NS20190314004号</v>
      </c>
      <c r="R61" s="217">
        <f>VLOOKUP(C61,[1]住建局!$C$3:$U$191,16,FALSE)</f>
        <v>43600</v>
      </c>
      <c r="S61" s="206" t="str">
        <f>VLOOKUP(C61,[1]住建局!$C$3:$U$191,17,FALSE)</f>
        <v>不适用于听证程序</v>
      </c>
      <c r="T61" s="206">
        <f>VLOOKUP(C61,[1]住建局!$C$3:$U$191,18,FALSE)</f>
        <v>0</v>
      </c>
      <c r="U61" s="206">
        <f>VLOOKUP(C61,[1]住建局!$C$3:$U$191,19,FALSE)</f>
        <v>0</v>
      </c>
      <c r="V61" s="203" t="s">
        <v>285</v>
      </c>
      <c r="W61" s="206"/>
      <c r="X61" s="216" t="str">
        <f>VLOOKUP(C61,'[2]汇总表，按企业分'!$C:$E,3,FALSE)</f>
        <v>非总部型先进制造业企业经营贡献奖</v>
      </c>
      <c r="Y61" s="216" t="str">
        <f>VLOOKUP(C61,[1]科技局!$C$3:$F$191,4,0)</f>
        <v>1.2018年获得南沙区2017年度高新技术企业新认定奖励 30万元；2.2018年获得南沙区2017年度专利技术产业化资助50万元</v>
      </c>
      <c r="Z61" s="230"/>
      <c r="AA61" s="230"/>
      <c r="AB61" s="196" t="str">
        <f>VLOOKUP(C61,[1]生态环境局!$C$3:$U$191,14,FALSE)</f>
        <v>否</v>
      </c>
      <c r="AC61" s="196" t="str">
        <f>VLOOKUP(C61,[1]住建局!$C$3:$U$191,14,FALSE)</f>
        <v>是</v>
      </c>
      <c r="AD61" s="196" t="str">
        <f>VLOOKUP(C61,[1]应急管理局!$C$3:$J$191,3,FALSE)</f>
        <v>否</v>
      </c>
      <c r="AE61" s="196" t="str">
        <f>VLOOKUP(C61,[1]综合执法局!$C$3:$U$191,14,FALSE)</f>
        <v>否</v>
      </c>
      <c r="AF61" s="200" t="str">
        <f>VLOOKUP(C61,[1]区消防大队!C59:U244,14,0)</f>
        <v>在消防监督管理系统未发现相关行政处罚</v>
      </c>
      <c r="AG61" s="234" t="str">
        <f>VLOOKUP(C61,[1]税务局!$B$3:$L$191,5,FALSE)</f>
        <v>否</v>
      </c>
    </row>
    <row r="62" ht="49.95" customHeight="1" spans="1:33">
      <c r="A62" s="196">
        <v>58</v>
      </c>
      <c r="B62" s="197" t="s">
        <v>286</v>
      </c>
      <c r="C62" s="197" t="s">
        <v>287</v>
      </c>
      <c r="D62" s="197" t="s">
        <v>186</v>
      </c>
      <c r="E62" s="198">
        <f>VLOOKUP(C62,[1]政数局!$C$3:$G$186,3,FALSE)</f>
        <v>42843</v>
      </c>
      <c r="F62" s="196" t="str">
        <f>VLOOKUP(C62,[1]政数局!$C$3:$G$186,4,FALSE)</f>
        <v>是</v>
      </c>
      <c r="G62" s="199" t="str">
        <f>VLOOKUP(C62,[1]政数局!$C$3:$G$186,5,FALSE)</f>
        <v>科学研究和技术服务业</v>
      </c>
      <c r="H62" s="200" t="str">
        <f>VLOOKUP(C62,[1]税务局!$B$3:$L$191,4,FALSE)</f>
        <v>是</v>
      </c>
      <c r="I62" s="196" t="str">
        <f>VLOOKUP(C62,[1]统计局!$C$3:$E$191,2,FALSE)</f>
        <v>是</v>
      </c>
      <c r="J62" s="196" t="str">
        <f>VLOOKUP(C62,[1]统计局!$C$3:$E$191,3,FALSE)</f>
        <v>2017.08</v>
      </c>
      <c r="K62" s="202" t="s">
        <v>118</v>
      </c>
      <c r="L62" s="203"/>
      <c r="M62" s="196"/>
      <c r="N62" s="196"/>
      <c r="O62" s="196"/>
      <c r="P62" s="206"/>
      <c r="Q62" s="206"/>
      <c r="R62" s="206"/>
      <c r="S62" s="206"/>
      <c r="T62" s="206"/>
      <c r="U62" s="206"/>
      <c r="V62" s="203"/>
      <c r="W62" s="206"/>
      <c r="X62" s="216" t="str">
        <f>VLOOKUP(C62,'[2]汇总表，按企业分'!$C:$E,3,FALSE)</f>
        <v>先进制造业企业产业联动发展奖</v>
      </c>
      <c r="Y62" s="216">
        <f>VLOOKUP(C62,[1]科技局!$C$3:$F$191,4,0)</f>
        <v>0</v>
      </c>
      <c r="Z62" s="230"/>
      <c r="AA62" s="230"/>
      <c r="AB62" s="196" t="str">
        <f>VLOOKUP(C62,[1]生态环境局!$C$3:$U$191,14,FALSE)</f>
        <v>否</v>
      </c>
      <c r="AC62" s="196" t="str">
        <f>VLOOKUP(C62,[1]住建局!$C$3:$U$191,14,FALSE)</f>
        <v>否</v>
      </c>
      <c r="AD62" s="196" t="str">
        <f>VLOOKUP(C62,[1]应急管理局!$C$3:$J$191,3,FALSE)</f>
        <v>否</v>
      </c>
      <c r="AE62" s="196" t="str">
        <f>VLOOKUP(C62,[1]综合执法局!$C$3:$U$191,14,FALSE)</f>
        <v>否</v>
      </c>
      <c r="AF62" s="200" t="str">
        <f>VLOOKUP(C62,[1]区消防大队!C60:U245,14,0)</f>
        <v>在消防监督管理系统未发现相关行政处罚</v>
      </c>
      <c r="AG62" s="234" t="str">
        <f>VLOOKUP(C62,[1]税务局!$B$3:$L$191,5,FALSE)</f>
        <v>否</v>
      </c>
    </row>
    <row r="63" ht="49.95" customHeight="1" spans="1:33">
      <c r="A63" s="196">
        <v>59</v>
      </c>
      <c r="B63" s="197" t="s">
        <v>288</v>
      </c>
      <c r="C63" s="197" t="s">
        <v>289</v>
      </c>
      <c r="D63" s="197" t="s">
        <v>143</v>
      </c>
      <c r="E63" s="198" t="str">
        <f>VLOOKUP(C63,[1]政数局!$C$3:$G$186,3,FALSE)</f>
        <v>2017/7/14（迁入）</v>
      </c>
      <c r="F63" s="196" t="str">
        <f>VLOOKUP(C63,[1]政数局!$C$3:$G$186,4,FALSE)</f>
        <v>是</v>
      </c>
      <c r="G63" s="199" t="str">
        <f>VLOOKUP(C63,[1]政数局!$C$3:$G$186,5,FALSE)</f>
        <v>制造业</v>
      </c>
      <c r="H63" s="200" t="str">
        <f>VLOOKUP(C63,[1]税务局!$B$3:$L$191,4,FALSE)</f>
        <v>是</v>
      </c>
      <c r="I63" s="196" t="str">
        <f>VLOOKUP(C63,[1]统计局!$C$3:$E$191,2,FALSE)</f>
        <v>是</v>
      </c>
      <c r="J63" s="196" t="str">
        <f>VLOOKUP(C63,[1]统计局!$C$3:$E$191,3,FALSE)</f>
        <v>2018.09</v>
      </c>
      <c r="K63" s="202" t="s">
        <v>118</v>
      </c>
      <c r="L63" s="203"/>
      <c r="M63" s="196"/>
      <c r="N63" s="196"/>
      <c r="O63" s="196"/>
      <c r="P63" s="206"/>
      <c r="Q63" s="206"/>
      <c r="R63" s="206"/>
      <c r="S63" s="206"/>
      <c r="T63" s="206"/>
      <c r="U63" s="206"/>
      <c r="V63" s="203"/>
      <c r="W63" s="206"/>
      <c r="X63" s="216" t="str">
        <f>VLOOKUP(C63,'[2]汇总表，按企业分'!$C:$E,3,FALSE)</f>
        <v>先进制造业企业资金配套</v>
      </c>
      <c r="Y63" s="216">
        <f>VLOOKUP(C63,[1]科技局!$C$3:$F$191,4,0)</f>
        <v>0</v>
      </c>
      <c r="Z63" s="230"/>
      <c r="AA63" s="230"/>
      <c r="AB63" s="196" t="str">
        <f>VLOOKUP(C63,[1]生态环境局!$C$3:$U$191,14,FALSE)</f>
        <v>否</v>
      </c>
      <c r="AC63" s="196" t="str">
        <f>VLOOKUP(C63,[1]住建局!$C$3:$U$191,14,FALSE)</f>
        <v>否</v>
      </c>
      <c r="AD63" s="196" t="str">
        <f>VLOOKUP(C63,[1]应急管理局!$C$3:$J$191,3,FALSE)</f>
        <v>否</v>
      </c>
      <c r="AE63" s="196" t="str">
        <f>VLOOKUP(C63,[1]综合执法局!$C$3:$U$191,14,FALSE)</f>
        <v>否</v>
      </c>
      <c r="AF63" s="200" t="str">
        <f>VLOOKUP(C63,[1]区消防大队!C61:U246,14,0)</f>
        <v>在消防监督管理系统未发现相关行政处罚</v>
      </c>
      <c r="AG63" s="234" t="str">
        <f>VLOOKUP(C63,[1]税务局!$B$3:$L$191,5,FALSE)</f>
        <v>否</v>
      </c>
    </row>
    <row r="64" ht="49.95" customHeight="1" spans="1:33">
      <c r="A64" s="196">
        <v>60</v>
      </c>
      <c r="B64" s="197" t="s">
        <v>290</v>
      </c>
      <c r="C64" s="197" t="s">
        <v>291</v>
      </c>
      <c r="D64" s="197" t="s">
        <v>158</v>
      </c>
      <c r="E64" s="198">
        <f>VLOOKUP(C64,[1]政数局!$C$3:$G$186,3,FALSE)</f>
        <v>40465</v>
      </c>
      <c r="F64" s="196" t="str">
        <f>VLOOKUP(C64,[1]政数局!$C$3:$G$186,4,FALSE)</f>
        <v>是</v>
      </c>
      <c r="G64" s="199" t="str">
        <f>VLOOKUP(C64,[1]政数局!$C$3:$G$186,5,FALSE)</f>
        <v>制造业</v>
      </c>
      <c r="H64" s="200" t="str">
        <f>VLOOKUP(C64,[1]税务局!$B$3:$L$191,4,FALSE)</f>
        <v>是</v>
      </c>
      <c r="I64" s="196" t="str">
        <f>VLOOKUP(C64,[1]统计局!$C$3:$E$191,2,FALSE)</f>
        <v>是</v>
      </c>
      <c r="J64" s="196" t="str">
        <f>VLOOKUP(C64,[1]统计局!$C$3:$E$191,3,FALSE)</f>
        <v>2015.03</v>
      </c>
      <c r="K64" s="202" t="s">
        <v>118</v>
      </c>
      <c r="L64" s="203"/>
      <c r="M64" s="196"/>
      <c r="N64" s="196"/>
      <c r="O64" s="200" t="str">
        <f>VLOOKUP(C64,[1]科技局!$C$3:$F$191,4,0)</f>
        <v>1.2018年获得南沙区2017年度高新技术企业新认定奖励30万元；2.2018年获得南沙区2017年度知识产权贯标资助10万元</v>
      </c>
      <c r="P64" s="206"/>
      <c r="Q64" s="206"/>
      <c r="R64" s="206"/>
      <c r="S64" s="206"/>
      <c r="T64" s="206"/>
      <c r="U64" s="206"/>
      <c r="V64" s="203"/>
      <c r="W64" s="206"/>
      <c r="X64" s="216" t="str">
        <f>VLOOKUP(C64,'[2]汇总表，按企业分'!$C:$E,3,FALSE)</f>
        <v>先进制造业企业资金配套</v>
      </c>
      <c r="Y64" s="216" t="str">
        <f>VLOOKUP(C64,[1]科技局!$C$3:$F$191,4,0)</f>
        <v>1.2018年获得南沙区2017年度高新技术企业新认定奖励30万元；2.2018年获得南沙区2017年度知识产权贯标资助10万元</v>
      </c>
      <c r="Z64" s="230"/>
      <c r="AA64" s="230"/>
      <c r="AB64" s="196" t="str">
        <f>VLOOKUP(C64,[1]生态环境局!$C$3:$U$191,14,FALSE)</f>
        <v>否</v>
      </c>
      <c r="AC64" s="196" t="str">
        <f>VLOOKUP(C64,[1]住建局!$C$3:$U$191,14,FALSE)</f>
        <v>否</v>
      </c>
      <c r="AD64" s="196" t="str">
        <f>VLOOKUP(C64,[1]应急管理局!$C$3:$J$191,3,FALSE)</f>
        <v>否</v>
      </c>
      <c r="AE64" s="196" t="str">
        <f>VLOOKUP(C64,[1]综合执法局!$C$3:$U$191,14,FALSE)</f>
        <v>否</v>
      </c>
      <c r="AF64" s="200" t="str">
        <f>VLOOKUP(C64,[1]区消防大队!C62:U247,14,0)</f>
        <v>在消防监督管理系统未发现相关行政处罚</v>
      </c>
      <c r="AG64" s="234" t="str">
        <f>VLOOKUP(C64,[1]税务局!$B$3:$L$191,5,FALSE)</f>
        <v>否</v>
      </c>
    </row>
    <row r="65" ht="49.95" customHeight="1" spans="1:33">
      <c r="A65" s="196">
        <v>61</v>
      </c>
      <c r="B65" s="197" t="s">
        <v>292</v>
      </c>
      <c r="C65" s="197" t="s">
        <v>293</v>
      </c>
      <c r="D65" s="197" t="s">
        <v>158</v>
      </c>
      <c r="E65" s="198" t="str">
        <f>VLOOKUP(C65,[1]政数局!$C$3:$G$186,3,FALSE)</f>
        <v>2015/7/3 （迁入）</v>
      </c>
      <c r="F65" s="196" t="str">
        <f>VLOOKUP(C65,[1]政数局!$C$3:$G$186,4,FALSE)</f>
        <v>是</v>
      </c>
      <c r="G65" s="199" t="str">
        <f>VLOOKUP(C65,[1]政数局!$C$3:$G$186,5,FALSE)</f>
        <v>制造业</v>
      </c>
      <c r="H65" s="200" t="str">
        <f>VLOOKUP(C65,[1]税务局!$B$3:$L$191,4,FALSE)</f>
        <v>是</v>
      </c>
      <c r="I65" s="196" t="str">
        <f>VLOOKUP(C65,[1]统计局!$C$3:$E$191,2,FALSE)</f>
        <v>是</v>
      </c>
      <c r="J65" s="196" t="str">
        <f>VLOOKUP(C65,[1]统计局!$C$3:$E$191,3,FALSE)</f>
        <v>2018.05</v>
      </c>
      <c r="K65" s="202" t="s">
        <v>118</v>
      </c>
      <c r="L65" s="203"/>
      <c r="M65" s="196"/>
      <c r="N65" s="196"/>
      <c r="O65" s="200" t="str">
        <f>VLOOKUP(C65,[1]科技局!$C$3:$F$191,4,0)</f>
        <v>1.2018年获得南沙区2017年度高新技术企业新认定奖励30万元</v>
      </c>
      <c r="P65" s="206"/>
      <c r="Q65" s="206"/>
      <c r="R65" s="206"/>
      <c r="S65" s="206"/>
      <c r="T65" s="206"/>
      <c r="U65" s="206"/>
      <c r="V65" s="203"/>
      <c r="W65" s="206"/>
      <c r="X65" s="216" t="str">
        <f>VLOOKUP(C65,'[2]汇总表，按企业分'!$C:$E,3,FALSE)</f>
        <v>先进制造业企业资金配套</v>
      </c>
      <c r="Y65" s="216" t="str">
        <f>VLOOKUP(C65,[1]科技局!$C$3:$F$191,4,0)</f>
        <v>1.2018年获得南沙区2017年度高新技术企业新认定奖励30万元</v>
      </c>
      <c r="Z65" s="230"/>
      <c r="AA65" s="230"/>
      <c r="AB65" s="196" t="str">
        <f>VLOOKUP(C65,[1]生态环境局!$C$3:$U$191,14,FALSE)</f>
        <v>否</v>
      </c>
      <c r="AC65" s="196" t="str">
        <f>VLOOKUP(C65,[1]住建局!$C$3:$U$191,14,FALSE)</f>
        <v>否</v>
      </c>
      <c r="AD65" s="196" t="str">
        <f>VLOOKUP(C65,[1]应急管理局!$C$3:$J$191,3,FALSE)</f>
        <v>否</v>
      </c>
      <c r="AE65" s="196" t="str">
        <f>VLOOKUP(C65,[1]综合执法局!$C$3:$U$191,14,FALSE)</f>
        <v>否</v>
      </c>
      <c r="AF65" s="200" t="str">
        <f>VLOOKUP(C65,[1]区消防大队!C63:U248,14,0)</f>
        <v>在消防监督管理系统未发现相关行政处罚</v>
      </c>
      <c r="AG65" s="234" t="str">
        <f>VLOOKUP(C65,[1]税务局!$B$3:$L$191,5,FALSE)</f>
        <v>否</v>
      </c>
    </row>
    <row r="66" ht="49.95" customHeight="1" spans="1:33">
      <c r="A66" s="196">
        <v>62</v>
      </c>
      <c r="B66" s="197" t="s">
        <v>294</v>
      </c>
      <c r="C66" s="197" t="s">
        <v>295</v>
      </c>
      <c r="D66" s="197" t="s">
        <v>158</v>
      </c>
      <c r="E66" s="198" t="str">
        <f>VLOOKUP(C66,[1]政数局!$C$3:$G$186,3,FALSE)</f>
        <v>2012/3/27 （迁入）</v>
      </c>
      <c r="F66" s="196" t="str">
        <f>VLOOKUP(C66,[1]政数局!$C$3:$G$186,4,FALSE)</f>
        <v>是</v>
      </c>
      <c r="G66" s="199" t="str">
        <f>VLOOKUP(C66,[1]政数局!$C$3:$G$186,5,FALSE)</f>
        <v>制造业</v>
      </c>
      <c r="H66" s="200" t="str">
        <f>VLOOKUP(C66,[1]税务局!$B$3:$L$191,4,FALSE)</f>
        <v>是</v>
      </c>
      <c r="I66" s="196" t="str">
        <f>VLOOKUP(C66,[1]统计局!$C$3:$E$191,2,FALSE)</f>
        <v>是</v>
      </c>
      <c r="J66" s="196" t="str">
        <f>VLOOKUP(C66,[1]统计局!$C$3:$E$191,3,FALSE)</f>
        <v>2015.03</v>
      </c>
      <c r="K66" s="202" t="s">
        <v>118</v>
      </c>
      <c r="L66" s="203"/>
      <c r="M66" s="196"/>
      <c r="N66" s="196"/>
      <c r="O66" s="196"/>
      <c r="P66" s="206" t="str">
        <f>VLOOKUP(C66,[1]综合执法局!$C$3:$U$191,14,FALSE)</f>
        <v>是</v>
      </c>
      <c r="Q66" s="199" t="str">
        <f>VLOOKUP(C66,[1]综合执法局!$C$3:$U$191,15,FALSE)</f>
        <v>穗南综执处字〔2019〕第011000号</v>
      </c>
      <c r="R66" s="217">
        <f>VLOOKUP(C66,[1]综合执法局!$C$3:$U$191,16,FALSE)</f>
        <v>43713</v>
      </c>
      <c r="S66" s="199" t="str">
        <f>VLOOKUP(C66,[1]综合执法局!$C$3:$U$191,17,FALSE)</f>
        <v>2019年5月21日接到线索对广州市劲能电池有限公司涉嫌侵犯商标专用权立案，并作出五万元罚款。</v>
      </c>
      <c r="T66" s="206" t="str">
        <f>VLOOKUP(C66,[1]综合执法局!$C$3:$U$191,18,FALSE)</f>
        <v>/</v>
      </c>
      <c r="U66" s="206" t="str">
        <f>VLOOKUP(C66,[1]综合执法局!$C$3:$U$191,19,FALSE)</f>
        <v>/</v>
      </c>
      <c r="V66" s="203" t="s">
        <v>296</v>
      </c>
      <c r="W66" s="206"/>
      <c r="X66" s="216" t="str">
        <f>VLOOKUP(C66,'[2]汇总表，按企业分'!$C:$E,3,FALSE)</f>
        <v>先进制造业企业资金配套</v>
      </c>
      <c r="Y66" s="216">
        <f>VLOOKUP(C66,[1]科技局!$C$3:$F$191,4,0)</f>
        <v>0</v>
      </c>
      <c r="Z66" s="230"/>
      <c r="AA66" s="230"/>
      <c r="AB66" s="196" t="str">
        <f>VLOOKUP(C66,[1]生态环境局!$C$3:$U$191,14,FALSE)</f>
        <v>否</v>
      </c>
      <c r="AC66" s="196" t="str">
        <f>VLOOKUP(C66,[1]住建局!$C$3:$U$191,14,FALSE)</f>
        <v>否</v>
      </c>
      <c r="AD66" s="196" t="str">
        <f>VLOOKUP(C66,[1]应急管理局!$C$3:$J$191,3,FALSE)</f>
        <v>否</v>
      </c>
      <c r="AE66" s="196" t="str">
        <f>VLOOKUP(C66,[1]综合执法局!$C$3:$U$191,14,FALSE)</f>
        <v>是</v>
      </c>
      <c r="AF66" s="200" t="str">
        <f>VLOOKUP(C66,[1]区消防大队!C64:U249,14,0)</f>
        <v>在消防监督管理系统未发现相关行政处罚</v>
      </c>
      <c r="AG66" s="234" t="str">
        <f>VLOOKUP(C66,[1]税务局!$B$3:$L$191,5,FALSE)</f>
        <v>否</v>
      </c>
    </row>
    <row r="67" ht="49.95" customHeight="1" spans="1:33">
      <c r="A67" s="196">
        <v>63</v>
      </c>
      <c r="B67" s="197" t="s">
        <v>297</v>
      </c>
      <c r="C67" s="197" t="s">
        <v>298</v>
      </c>
      <c r="D67" s="197" t="s">
        <v>176</v>
      </c>
      <c r="E67" s="198">
        <f>VLOOKUP(C67,[1]政数局!$C$3:$G$186,3,FALSE)</f>
        <v>37281</v>
      </c>
      <c r="F67" s="196" t="str">
        <f>VLOOKUP(C67,[1]政数局!$C$3:$G$186,4,FALSE)</f>
        <v>是</v>
      </c>
      <c r="G67" s="199" t="str">
        <f>VLOOKUP(C67,[1]政数局!$C$3:$G$186,5,FALSE)</f>
        <v>制造业</v>
      </c>
      <c r="H67" s="200" t="str">
        <f>VLOOKUP(C67,[1]税务局!$B$3:$L$191,4,FALSE)</f>
        <v>是</v>
      </c>
      <c r="I67" s="196" t="str">
        <f>VLOOKUP(C67,[1]统计局!$C$3:$E$191,2,FALSE)</f>
        <v>是</v>
      </c>
      <c r="J67" s="196" t="str">
        <f>VLOOKUP(C67,[1]统计局!$C$3:$E$191,3,FALSE)</f>
        <v>2014.12</v>
      </c>
      <c r="K67" s="202" t="s">
        <v>118</v>
      </c>
      <c r="L67" s="203"/>
      <c r="M67" s="196"/>
      <c r="N67" s="196"/>
      <c r="O67" s="196"/>
      <c r="P67" s="239" t="s">
        <v>148</v>
      </c>
      <c r="Q67" s="243" t="s">
        <v>299</v>
      </c>
      <c r="R67" s="244" t="s">
        <v>300</v>
      </c>
      <c r="S67" s="238" t="s">
        <v>301</v>
      </c>
      <c r="T67" s="239" t="s">
        <v>302</v>
      </c>
      <c r="U67" s="238" t="s">
        <v>303</v>
      </c>
      <c r="V67" s="203" t="s">
        <v>304</v>
      </c>
      <c r="W67" s="206"/>
      <c r="X67" s="216" t="str">
        <f>VLOOKUP(C67,'[2]汇总表，按企业分'!$C:$E,3,FALSE)</f>
        <v>非总部型先进制造业企业经营贡献奖</v>
      </c>
      <c r="Y67" s="216">
        <f>VLOOKUP(C67,[1]科技局!$C$3:$F$191,4,0)</f>
        <v>0</v>
      </c>
      <c r="Z67" s="230"/>
      <c r="AA67" s="230"/>
      <c r="AB67" s="231" t="str">
        <f>VLOOKUP(C67,[1]生态环境局!$C$3:$U$191,14,FALSE)</f>
        <v>是</v>
      </c>
      <c r="AC67" s="231" t="str">
        <f>VLOOKUP(C67,[1]住建局!$C$3:$U$191,14,FALSE)</f>
        <v>是</v>
      </c>
      <c r="AD67" s="196" t="str">
        <f>VLOOKUP(C67,[1]应急管理局!$C$3:$J$191,3,FALSE)</f>
        <v>否</v>
      </c>
      <c r="AE67" s="196" t="str">
        <f>VLOOKUP(C67,[1]综合执法局!$C$3:$U$191,14,FALSE)</f>
        <v>否</v>
      </c>
      <c r="AF67" s="200" t="str">
        <f>VLOOKUP(C67,[1]区消防大队!C65:U250,14,0)</f>
        <v>在消防监督管理系统未发现相关行政处罚</v>
      </c>
      <c r="AG67" s="234" t="str">
        <f>VLOOKUP(C67,[1]税务局!$B$3:$L$191,5,FALSE)</f>
        <v>否</v>
      </c>
    </row>
    <row r="68" ht="49.95" customHeight="1" spans="1:33">
      <c r="A68" s="196">
        <v>64</v>
      </c>
      <c r="B68" s="197" t="s">
        <v>305</v>
      </c>
      <c r="C68" s="197" t="s">
        <v>306</v>
      </c>
      <c r="D68" s="197" t="s">
        <v>158</v>
      </c>
      <c r="E68" s="198" t="str">
        <f>VLOOKUP(C68,[1]政数局!$C$3:$G$186,3,FALSE)</f>
        <v>2017/7/18（迁入）</v>
      </c>
      <c r="F68" s="196" t="str">
        <f>VLOOKUP(C68,[1]政数局!$C$3:$G$186,4,FALSE)</f>
        <v>是</v>
      </c>
      <c r="G68" s="199" t="str">
        <f>VLOOKUP(C68,[1]政数局!$C$3:$G$186,5,FALSE)</f>
        <v>制造业</v>
      </c>
      <c r="H68" s="200" t="str">
        <f>VLOOKUP(C68,[1]税务局!$B$3:$L$191,4,FALSE)</f>
        <v>是</v>
      </c>
      <c r="I68" s="196" t="str">
        <f>VLOOKUP(C68,[1]统计局!$C$3:$E$191,2,FALSE)</f>
        <v>是</v>
      </c>
      <c r="J68" s="196" t="str">
        <f>VLOOKUP(C68,[1]统计局!$C$3:$E$191,3,FALSE)</f>
        <v>2018.05</v>
      </c>
      <c r="K68" s="202" t="s">
        <v>118</v>
      </c>
      <c r="L68" s="203"/>
      <c r="M68" s="196"/>
      <c r="N68" s="196"/>
      <c r="O68" s="196"/>
      <c r="P68" s="206"/>
      <c r="Q68" s="206"/>
      <c r="R68" s="206"/>
      <c r="S68" s="206"/>
      <c r="T68" s="206"/>
      <c r="U68" s="206"/>
      <c r="V68" s="203"/>
      <c r="W68" s="206"/>
      <c r="X68" s="216" t="str">
        <f>VLOOKUP(C68,'[2]汇总表，按企业分'!$C:$E,3,FALSE)</f>
        <v>先进制造业企业资金配套</v>
      </c>
      <c r="Y68" s="216">
        <f>VLOOKUP(C68,[1]科技局!$C$3:$F$191,4,0)</f>
        <v>0</v>
      </c>
      <c r="Z68" s="230"/>
      <c r="AA68" s="230"/>
      <c r="AB68" s="196" t="str">
        <f>VLOOKUP(C68,[1]生态环境局!$C$3:$U$191,14,FALSE)</f>
        <v>否</v>
      </c>
      <c r="AC68" s="196" t="str">
        <f>VLOOKUP(C68,[1]住建局!$C$3:$U$191,14,FALSE)</f>
        <v>否</v>
      </c>
      <c r="AD68" s="196" t="str">
        <f>VLOOKUP(C68,[1]应急管理局!$C$3:$J$191,3,FALSE)</f>
        <v>否</v>
      </c>
      <c r="AE68" s="196" t="str">
        <f>VLOOKUP(C68,[1]综合执法局!$C$3:$U$191,14,FALSE)</f>
        <v>否</v>
      </c>
      <c r="AF68" s="200" t="str">
        <f>VLOOKUP(C68,[1]区消防大队!C66:U251,14,0)</f>
        <v>在消防监督管理系统未发现相关行政处罚</v>
      </c>
      <c r="AG68" s="234" t="str">
        <f>VLOOKUP(C68,[1]税务局!$B$3:$L$191,5,FALSE)</f>
        <v>否</v>
      </c>
    </row>
    <row r="69" ht="49.95" customHeight="1" spans="1:33">
      <c r="A69" s="196">
        <v>65</v>
      </c>
      <c r="B69" s="197" t="s">
        <v>307</v>
      </c>
      <c r="C69" s="197" t="s">
        <v>308</v>
      </c>
      <c r="D69" s="197" t="s">
        <v>158</v>
      </c>
      <c r="E69" s="198" t="str">
        <f>VLOOKUP(C69,[1]政数局!$C$3:$G$186,3,FALSE)</f>
        <v>2017/8/10（迁入）</v>
      </c>
      <c r="F69" s="196" t="str">
        <f>VLOOKUP(C69,[1]政数局!$C$3:$G$186,4,FALSE)</f>
        <v>是</v>
      </c>
      <c r="G69" s="199" t="str">
        <f>VLOOKUP(C69,[1]政数局!$C$3:$G$186,5,FALSE)</f>
        <v>制造业</v>
      </c>
      <c r="H69" s="200" t="str">
        <f>VLOOKUP(C69,[1]税务局!$B$3:$L$191,4,FALSE)</f>
        <v>是</v>
      </c>
      <c r="I69" s="196" t="str">
        <f>VLOOKUP(C69,[1]统计局!$C$3:$E$191,2,FALSE)</f>
        <v>是</v>
      </c>
      <c r="J69" s="196" t="str">
        <f>VLOOKUP(C69,[1]统计局!$C$3:$E$191,3,FALSE)</f>
        <v>2018.07</v>
      </c>
      <c r="K69" s="202" t="s">
        <v>118</v>
      </c>
      <c r="L69" s="203"/>
      <c r="M69" s="196"/>
      <c r="N69" s="196"/>
      <c r="O69" s="196"/>
      <c r="P69" s="206"/>
      <c r="Q69" s="206"/>
      <c r="R69" s="206"/>
      <c r="S69" s="206"/>
      <c r="T69" s="206"/>
      <c r="U69" s="206"/>
      <c r="V69" s="203"/>
      <c r="W69" s="206"/>
      <c r="X69" s="216" t="str">
        <f>VLOOKUP(C69,'[2]汇总表，按企业分'!$C:$E,3,FALSE)</f>
        <v>先进制造业企业资金配套</v>
      </c>
      <c r="Y69" s="216">
        <f>VLOOKUP(C69,[1]科技局!$C$3:$F$191,4,0)</f>
        <v>0</v>
      </c>
      <c r="Z69" s="230"/>
      <c r="AA69" s="230"/>
      <c r="AB69" s="196" t="str">
        <f>VLOOKUP(C69,[1]生态环境局!$C$3:$U$191,14,FALSE)</f>
        <v>否</v>
      </c>
      <c r="AC69" s="196" t="str">
        <f>VLOOKUP(C69,[1]住建局!$C$3:$U$191,14,FALSE)</f>
        <v>否</v>
      </c>
      <c r="AD69" s="196" t="str">
        <f>VLOOKUP(C69,[1]应急管理局!$C$3:$J$191,3,FALSE)</f>
        <v>否</v>
      </c>
      <c r="AE69" s="196" t="str">
        <f>VLOOKUP(C69,[1]综合执法局!$C$3:$U$191,14,FALSE)</f>
        <v>否</v>
      </c>
      <c r="AF69" s="200" t="str">
        <f>VLOOKUP(C69,[1]区消防大队!C67:U252,14,0)</f>
        <v>在消防监督管理系统未发现相关行政处罚</v>
      </c>
      <c r="AG69" s="234" t="str">
        <f>VLOOKUP(C69,[1]税务局!$B$3:$L$191,5,FALSE)</f>
        <v>否</v>
      </c>
    </row>
    <row r="70" ht="49.95" customHeight="1" spans="1:33">
      <c r="A70" s="196">
        <v>66</v>
      </c>
      <c r="B70" s="197" t="s">
        <v>309</v>
      </c>
      <c r="C70" s="197" t="s">
        <v>310</v>
      </c>
      <c r="D70" s="197" t="s">
        <v>158</v>
      </c>
      <c r="E70" s="198" t="str">
        <f>VLOOKUP(C70,[1]政数局!$C$3:$G$186,3,FALSE)</f>
        <v>2014/5/5 （迁入）</v>
      </c>
      <c r="F70" s="196" t="str">
        <f>VLOOKUP(C70,[1]政数局!$C$3:$G$186,4,FALSE)</f>
        <v>是</v>
      </c>
      <c r="G70" s="199" t="str">
        <f>VLOOKUP(C70,[1]政数局!$C$3:$G$186,5,FALSE)</f>
        <v>制造业</v>
      </c>
      <c r="H70" s="200" t="str">
        <f>VLOOKUP(C70,[1]税务局!$B$3:$L$191,4,FALSE)</f>
        <v>是</v>
      </c>
      <c r="I70" s="196" t="str">
        <f>VLOOKUP(C70,[1]统计局!$C$3:$E$191,2,FALSE)</f>
        <v>是</v>
      </c>
      <c r="J70" s="196" t="str">
        <f>VLOOKUP(C70,[1]统计局!$C$3:$E$191,3,FALSE)</f>
        <v>2015.03</v>
      </c>
      <c r="K70" s="202" t="s">
        <v>118</v>
      </c>
      <c r="L70" s="203"/>
      <c r="M70" s="196"/>
      <c r="N70" s="196"/>
      <c r="O70" s="196"/>
      <c r="P70" s="206"/>
      <c r="Q70" s="206"/>
      <c r="R70" s="206"/>
      <c r="S70" s="206"/>
      <c r="T70" s="206"/>
      <c r="U70" s="206"/>
      <c r="V70" s="203"/>
      <c r="W70" s="206"/>
      <c r="X70" s="216" t="str">
        <f>VLOOKUP(C70,'[2]汇总表，按企业分'!$C:$E,3,FALSE)</f>
        <v>先进制造业企业资金配套</v>
      </c>
      <c r="Y70" s="216">
        <f>VLOOKUP(C70,[1]科技局!$C$3:$F$191,4,0)</f>
        <v>0</v>
      </c>
      <c r="Z70" s="230"/>
      <c r="AA70" s="230"/>
      <c r="AB70" s="196" t="str">
        <f>VLOOKUP(C70,[1]生态环境局!$C$3:$U$191,14,FALSE)</f>
        <v>否</v>
      </c>
      <c r="AC70" s="196" t="str">
        <f>VLOOKUP(C70,[1]住建局!$C$3:$U$191,14,FALSE)</f>
        <v>否</v>
      </c>
      <c r="AD70" s="196" t="str">
        <f>VLOOKUP(C70,[1]应急管理局!$C$3:$J$191,3,FALSE)</f>
        <v>否</v>
      </c>
      <c r="AE70" s="196" t="str">
        <f>VLOOKUP(C70,[1]综合执法局!$C$3:$U$191,14,FALSE)</f>
        <v>否</v>
      </c>
      <c r="AF70" s="200" t="str">
        <f>VLOOKUP(C70,[1]区消防大队!C68:U253,14,0)</f>
        <v>在消防监督管理系统未发现相关行政处罚</v>
      </c>
      <c r="AG70" s="234" t="str">
        <f>VLOOKUP(C70,[1]税务局!$B$3:$L$191,5,FALSE)</f>
        <v>否</v>
      </c>
    </row>
    <row r="71" ht="49.8" customHeight="1" spans="1:33">
      <c r="A71" s="196">
        <v>67</v>
      </c>
      <c r="B71" s="197" t="s">
        <v>311</v>
      </c>
      <c r="C71" s="197" t="s">
        <v>312</v>
      </c>
      <c r="D71" s="197" t="s">
        <v>185</v>
      </c>
      <c r="E71" s="198">
        <f>VLOOKUP(C71,[1]政数局!$C$3:$G$186,3,FALSE)</f>
        <v>42653</v>
      </c>
      <c r="F71" s="196" t="str">
        <f>VLOOKUP(C71,[1]政数局!$C$3:$G$186,4,FALSE)</f>
        <v>是</v>
      </c>
      <c r="G71" s="199" t="str">
        <f>VLOOKUP(C71,[1]政数局!$C$3:$G$186,5,FALSE)</f>
        <v>制造业</v>
      </c>
      <c r="H71" s="200" t="str">
        <f>VLOOKUP(C71,[1]税务局!$B$3:$L$191,4,FALSE)</f>
        <v>是</v>
      </c>
      <c r="I71" s="196" t="str">
        <f>VLOOKUP(C71,[1]统计局!$C$3:$E$191,2,FALSE)</f>
        <v>是</v>
      </c>
      <c r="J71" s="196" t="str">
        <f>VLOOKUP(C71,[1]统计局!$C$3:$E$191,3,FALSE)</f>
        <v>2017.07</v>
      </c>
      <c r="K71" s="202" t="s">
        <v>118</v>
      </c>
      <c r="L71" s="203"/>
      <c r="M71" s="196"/>
      <c r="N71" s="196"/>
      <c r="O71" s="196"/>
      <c r="P71" s="196" t="str">
        <f>VLOOKUP(C71,[1]住建局!$C$3:$U$191,14,FALSE)</f>
        <v>是</v>
      </c>
      <c r="Q71" s="199" t="str">
        <f>VLOOKUP(C71,[1]住建局!$C$3:$U$191,15,FALSE)</f>
        <v>1、粤穗南交运罚〔2019〕
NS20190228002
号
2、粤穗南交运罚〔2019〕
NS20190314001
号
3、粤穗南交运罚〔2019〕
NS20190314002
号
4、粤穗南交运罚〔2019〕
NS20190327005
号
5、粤穗南交运罚〔2019〕
NS20190401003
号
6、粤穗南交运罚〔2019〕
NS20190425005
号
7、粤穗南交运罚〔2019〕
NS20190801004
号
8、粤穗南交运罚〔2019〕
NS20191111005
号
9、粤穗南交运罚〔2019〕
NS20191111006
号
10、粤穗南交运罚〔2019〕
NS20191111007
号
11、粤穗南交运罚〔2019〕
NS20191125004
号
12、粤穗南交运罚〔2019〕
NS20191125005
号
13、粤穗南交运罚〔2019〕
NS20191125006
号
14、粤穗南交运罚〔2019〕
NS20191125007
号</v>
      </c>
      <c r="R71" s="217" t="str">
        <f>VLOOKUP(C71,[1]住建局!$C$3:$U$191,16,FALSE)</f>
        <v>1、2019年4月11日
2、2019年4月11日
3、2019年4月11日
4、2019年4月11日
5、2019年4月11日
6、2019年6月5日
7、2019年9月11日
8、2019年12月10日
9、2019年12月10日
10、2019年12月10日
11、2019年12月10日
12、2019年12月10日
13、2019年12月10日
14、2019年12月10日</v>
      </c>
      <c r="S71" s="206" t="str">
        <f>VLOOKUP(C71,[1]住建局!$C$3:$U$191,17,FALSE)</f>
        <v>不适用于听证程序</v>
      </c>
      <c r="T71" s="206">
        <f>VLOOKUP(C71,[1]住建局!$C$3:$U$191,18,FALSE)</f>
        <v>0</v>
      </c>
      <c r="U71" s="206">
        <f>VLOOKUP(C71,[1]住建局!$C$3:$U$191,19,FALSE)</f>
        <v>0</v>
      </c>
      <c r="V71" s="203" t="s">
        <v>313</v>
      </c>
      <c r="W71" s="206"/>
      <c r="X71" s="216" t="str">
        <f>VLOOKUP(C71,'[2]汇总表，按企业分'!$C:$E,3,FALSE)</f>
        <v>非总部型先进制造业企业经营贡献奖、先进制造业企业资金配套</v>
      </c>
      <c r="Y71" s="216">
        <f>VLOOKUP(C71,[1]科技局!$C$3:$F$191,4,0)</f>
        <v>0</v>
      </c>
      <c r="Z71" s="230"/>
      <c r="AA71" s="230"/>
      <c r="AB71" s="196" t="str">
        <f>VLOOKUP(C71,[1]生态环境局!$C$3:$U$191,14,FALSE)</f>
        <v>否</v>
      </c>
      <c r="AC71" s="196" t="str">
        <f>VLOOKUP(C71,[1]住建局!$C$3:$U$191,14,FALSE)</f>
        <v>是</v>
      </c>
      <c r="AD71" s="196" t="str">
        <f>VLOOKUP(C71,[1]应急管理局!$C$3:$J$191,3,FALSE)</f>
        <v>否</v>
      </c>
      <c r="AE71" s="196" t="str">
        <f>VLOOKUP(C71,[1]综合执法局!$C$3:$U$191,14,FALSE)</f>
        <v>否</v>
      </c>
      <c r="AF71" s="200" t="str">
        <f>VLOOKUP(C71,[1]区消防大队!C69:U254,14,0)</f>
        <v>在消防监督管理系统未发现相关行政处罚</v>
      </c>
      <c r="AG71" s="234" t="str">
        <f>VLOOKUP(C71,[1]税务局!$B$3:$L$191,5,FALSE)</f>
        <v>否</v>
      </c>
    </row>
    <row r="72" ht="49.95" customHeight="1" spans="1:33">
      <c r="A72" s="196">
        <v>68</v>
      </c>
      <c r="B72" s="197" t="s">
        <v>314</v>
      </c>
      <c r="C72" s="197" t="s">
        <v>315</v>
      </c>
      <c r="D72" s="197" t="s">
        <v>158</v>
      </c>
      <c r="E72" s="198" t="str">
        <f>VLOOKUP(C72,[1]政数局!$C$3:$G$186,3,FALSE)</f>
        <v>2016/5/11（迁入）</v>
      </c>
      <c r="F72" s="196" t="str">
        <f>VLOOKUP(C72,[1]政数局!$C$3:$G$186,4,FALSE)</f>
        <v>是</v>
      </c>
      <c r="G72" s="199" t="str">
        <f>VLOOKUP(C72,[1]政数局!$C$3:$G$186,5,FALSE)</f>
        <v>制造业</v>
      </c>
      <c r="H72" s="200" t="str">
        <f>VLOOKUP(C72,[1]税务局!$B$3:$L$191,4,FALSE)</f>
        <v>是</v>
      </c>
      <c r="I72" s="196" t="str">
        <f>VLOOKUP(C72,[1]统计局!$C$3:$E$191,2,FALSE)</f>
        <v>是</v>
      </c>
      <c r="J72" s="196" t="str">
        <f>VLOOKUP(C72,[1]统计局!$C$3:$E$191,3,FALSE)</f>
        <v>2018.09</v>
      </c>
      <c r="K72" s="202" t="s">
        <v>118</v>
      </c>
      <c r="L72" s="203"/>
      <c r="M72" s="196"/>
      <c r="N72" s="196"/>
      <c r="O72" s="196"/>
      <c r="P72" s="206"/>
      <c r="Q72" s="206"/>
      <c r="R72" s="206"/>
      <c r="S72" s="206"/>
      <c r="T72" s="206"/>
      <c r="U72" s="206"/>
      <c r="V72" s="203"/>
      <c r="W72" s="206"/>
      <c r="X72" s="216" t="str">
        <f>VLOOKUP(C72,'[2]汇总表，按企业分'!$C:$E,3,FALSE)</f>
        <v>先进制造业企业资金配套</v>
      </c>
      <c r="Y72" s="216">
        <f>VLOOKUP(C72,[1]科技局!$C$3:$F$191,4,0)</f>
        <v>0</v>
      </c>
      <c r="Z72" s="230"/>
      <c r="AA72" s="230"/>
      <c r="AB72" s="196" t="str">
        <f>VLOOKUP(C72,[1]生态环境局!$C$3:$U$191,14,FALSE)</f>
        <v>否</v>
      </c>
      <c r="AC72" s="196" t="str">
        <f>VLOOKUP(C72,[1]住建局!$C$3:$U$191,14,FALSE)</f>
        <v>否</v>
      </c>
      <c r="AD72" s="196" t="str">
        <f>VLOOKUP(C72,[1]应急管理局!$C$3:$J$191,3,FALSE)</f>
        <v>否</v>
      </c>
      <c r="AE72" s="196" t="str">
        <f>VLOOKUP(C72,[1]综合执法局!$C$3:$U$191,14,FALSE)</f>
        <v>否</v>
      </c>
      <c r="AF72" s="200" t="str">
        <f>VLOOKUP(C72,[1]区消防大队!C70:U255,14,0)</f>
        <v>在消防监督管理系统未发现相关行政处罚</v>
      </c>
      <c r="AG72" s="234" t="str">
        <f>VLOOKUP(C72,[1]税务局!$B$3:$L$191,5,FALSE)</f>
        <v>否</v>
      </c>
    </row>
    <row r="73" ht="49.95" customHeight="1" spans="1:33">
      <c r="A73" s="196">
        <v>69</v>
      </c>
      <c r="B73" s="197" t="s">
        <v>316</v>
      </c>
      <c r="C73" s="197" t="s">
        <v>317</v>
      </c>
      <c r="D73" s="197" t="s">
        <v>143</v>
      </c>
      <c r="E73" s="198">
        <f>VLOOKUP(C73,[1]政数局!$C$3:$G$186,3,FALSE)</f>
        <v>38243</v>
      </c>
      <c r="F73" s="196" t="str">
        <f>VLOOKUP(C73,[1]政数局!$C$3:$G$186,4,FALSE)</f>
        <v>是</v>
      </c>
      <c r="G73" s="199" t="str">
        <f>VLOOKUP(C73,[1]政数局!$C$3:$G$186,5,FALSE)</f>
        <v>制造业</v>
      </c>
      <c r="H73" s="200" t="str">
        <f>VLOOKUP(C73,[1]税务局!$B$3:$L$191,4,FALSE)</f>
        <v>是</v>
      </c>
      <c r="I73" s="196" t="str">
        <f>VLOOKUP(C73,[1]统计局!$C$3:$E$191,2,FALSE)</f>
        <v>是</v>
      </c>
      <c r="J73" s="196" t="str">
        <f>VLOOKUP(C73,[1]统计局!$C$3:$E$191,3,FALSE)</f>
        <v>2014.12</v>
      </c>
      <c r="K73" s="202" t="s">
        <v>118</v>
      </c>
      <c r="L73" s="203"/>
      <c r="M73" s="196"/>
      <c r="N73" s="196"/>
      <c r="O73" s="200" t="str">
        <f>VLOOKUP(C73,[1]科技局!$C$3:$F$191,4,0)</f>
        <v>1.2018年获得2016年度南沙区专利补贴0.04万元；2.2018年获得2017年度南沙区专利补贴0.5万元；3.2018年获得南沙区2017年度高新技术企业新认定奖励30万元；4.2019年获得2018年度创新平台奖励200万元；</v>
      </c>
      <c r="P73" s="206"/>
      <c r="Q73" s="206"/>
      <c r="R73" s="206"/>
      <c r="S73" s="206"/>
      <c r="T73" s="206"/>
      <c r="U73" s="206"/>
      <c r="V73" s="203"/>
      <c r="W73" s="206"/>
      <c r="X73" s="216" t="str">
        <f>VLOOKUP(C73,'[2]汇总表，按企业分'!$C:$E,3,FALSE)</f>
        <v>非总部型先进制造业企业经营贡献奖、先进制造业企业技改后奖补、先进制造业企业资金配套</v>
      </c>
      <c r="Y73" s="216" t="str">
        <f>VLOOKUP(C73,[1]科技局!$C$3:$F$191,4,0)</f>
        <v>1.2018年获得2016年度南沙区专利补贴0.04万元；2.2018年获得2017年度南沙区专利补贴0.5万元；3.2018年获得南沙区2017年度高新技术企业新认定奖励30万元；4.2019年获得2018年度创新平台奖励200万元；</v>
      </c>
      <c r="Z73" s="230"/>
      <c r="AA73" s="230"/>
      <c r="AB73" s="196" t="str">
        <f>VLOOKUP(C73,[1]生态环境局!$C$3:$U$191,14,FALSE)</f>
        <v>否</v>
      </c>
      <c r="AC73" s="196" t="str">
        <f>VLOOKUP(C73,[1]住建局!$C$3:$U$191,14,FALSE)</f>
        <v>否</v>
      </c>
      <c r="AD73" s="196" t="str">
        <f>VLOOKUP(C73,[1]应急管理局!$C$3:$J$191,3,FALSE)</f>
        <v>否</v>
      </c>
      <c r="AE73" s="196" t="str">
        <f>VLOOKUP(C73,[1]综合执法局!$C$3:$U$191,14,FALSE)</f>
        <v>否</v>
      </c>
      <c r="AF73" s="200" t="str">
        <f>VLOOKUP(C73,[1]区消防大队!C71:U256,14,0)</f>
        <v>在消防监督管理系统未发现相关行政处罚</v>
      </c>
      <c r="AG73" s="234" t="str">
        <f>VLOOKUP(C73,[1]税务局!$B$3:$L$191,5,FALSE)</f>
        <v>否</v>
      </c>
    </row>
    <row r="74" ht="49.95" customHeight="1" spans="1:33">
      <c r="A74" s="196">
        <v>70</v>
      </c>
      <c r="B74" s="197" t="s">
        <v>318</v>
      </c>
      <c r="C74" s="197" t="s">
        <v>319</v>
      </c>
      <c r="D74" s="197" t="s">
        <v>158</v>
      </c>
      <c r="E74" s="198">
        <f>VLOOKUP(C74,[1]政数局!$C$3:$G$186,3,FALSE)</f>
        <v>40997</v>
      </c>
      <c r="F74" s="196" t="str">
        <f>VLOOKUP(C74,[1]政数局!$C$3:$G$186,4,FALSE)</f>
        <v>是</v>
      </c>
      <c r="G74" s="199" t="str">
        <f>VLOOKUP(C74,[1]政数局!$C$3:$G$186,5,FALSE)</f>
        <v>制造业</v>
      </c>
      <c r="H74" s="200" t="str">
        <f>VLOOKUP(C74,[1]税务局!$B$3:$L$191,4,FALSE)</f>
        <v>是</v>
      </c>
      <c r="I74" s="196" t="str">
        <f>VLOOKUP(C74,[1]统计局!$C$3:$E$191,2,FALSE)</f>
        <v>是</v>
      </c>
      <c r="J74" s="196" t="str">
        <f>VLOOKUP(C74,[1]统计局!$C$3:$E$191,3,FALSE)</f>
        <v>2015.03</v>
      </c>
      <c r="K74" s="202" t="s">
        <v>118</v>
      </c>
      <c r="L74" s="203"/>
      <c r="M74" s="196"/>
      <c r="N74" s="196"/>
      <c r="O74" s="196"/>
      <c r="P74" s="206"/>
      <c r="Q74" s="206"/>
      <c r="R74" s="206"/>
      <c r="S74" s="206"/>
      <c r="T74" s="206"/>
      <c r="U74" s="206"/>
      <c r="V74" s="203"/>
      <c r="W74" s="206"/>
      <c r="X74" s="216" t="str">
        <f>VLOOKUP(C74,'[2]汇总表，按企业分'!$C:$E,3,FALSE)</f>
        <v>先进制造业企业资金配套</v>
      </c>
      <c r="Y74" s="216">
        <f>VLOOKUP(C74,[1]科技局!$C$3:$F$191,4,0)</f>
        <v>0</v>
      </c>
      <c r="Z74" s="230"/>
      <c r="AA74" s="230"/>
      <c r="AB74" s="196" t="str">
        <f>VLOOKUP(C74,[1]生态环境局!$C$3:$U$191,14,FALSE)</f>
        <v>否</v>
      </c>
      <c r="AC74" s="196" t="str">
        <f>VLOOKUP(C74,[1]住建局!$C$3:$U$191,14,FALSE)</f>
        <v>否</v>
      </c>
      <c r="AD74" s="196" t="str">
        <f>VLOOKUP(C74,[1]应急管理局!$C$3:$J$191,3,FALSE)</f>
        <v>否</v>
      </c>
      <c r="AE74" s="196" t="str">
        <f>VLOOKUP(C74,[1]综合执法局!$C$3:$U$191,14,FALSE)</f>
        <v>否</v>
      </c>
      <c r="AF74" s="200" t="str">
        <f>VLOOKUP(C74,[1]区消防大队!C72:U257,14,0)</f>
        <v>在消防监督管理系统未发现相关行政处罚</v>
      </c>
      <c r="AG74" s="234" t="str">
        <f>VLOOKUP(C74,[1]税务局!$B$3:$L$191,5,FALSE)</f>
        <v>否</v>
      </c>
    </row>
    <row r="75" ht="49.95" customHeight="1" spans="1:33">
      <c r="A75" s="196">
        <v>71</v>
      </c>
      <c r="B75" s="197" t="s">
        <v>320</v>
      </c>
      <c r="C75" s="197" t="s">
        <v>321</v>
      </c>
      <c r="D75" s="197" t="s">
        <v>158</v>
      </c>
      <c r="E75" s="198" t="str">
        <f>VLOOKUP(C75,[1]政数局!$C$3:$G$186,3,FALSE)</f>
        <v>2013/6/25（迁入）</v>
      </c>
      <c r="F75" s="196" t="str">
        <f>VLOOKUP(C75,[1]政数局!$C$3:$G$186,4,FALSE)</f>
        <v>是</v>
      </c>
      <c r="G75" s="199" t="str">
        <f>VLOOKUP(C75,[1]政数局!$C$3:$G$186,5,FALSE)</f>
        <v>制造业</v>
      </c>
      <c r="H75" s="200" t="str">
        <f>VLOOKUP(C75,[1]税务局!$B$3:$L$191,4,FALSE)</f>
        <v>是</v>
      </c>
      <c r="I75" s="196" t="str">
        <f>VLOOKUP(C75,[1]统计局!$C$3:$E$191,2,FALSE)</f>
        <v>是</v>
      </c>
      <c r="J75" s="196" t="str">
        <f>VLOOKUP(C75,[1]统计局!$C$3:$E$191,3,FALSE)</f>
        <v>2014.09</v>
      </c>
      <c r="K75" s="202" t="s">
        <v>118</v>
      </c>
      <c r="L75" s="203"/>
      <c r="M75" s="196"/>
      <c r="N75" s="196"/>
      <c r="O75" s="196"/>
      <c r="P75" s="206"/>
      <c r="Q75" s="206"/>
      <c r="R75" s="206"/>
      <c r="S75" s="206"/>
      <c r="T75" s="206"/>
      <c r="U75" s="206"/>
      <c r="V75" s="203"/>
      <c r="W75" s="206"/>
      <c r="X75" s="216" t="str">
        <f>VLOOKUP(C75,'[2]汇总表，按企业分'!$C:$E,3,FALSE)</f>
        <v>先进制造业企业资金配套</v>
      </c>
      <c r="Y75" s="216">
        <f>VLOOKUP(C75,[1]科技局!$C$3:$F$191,4,0)</f>
        <v>0</v>
      </c>
      <c r="Z75" s="230"/>
      <c r="AA75" s="230"/>
      <c r="AB75" s="196" t="str">
        <f>VLOOKUP(C75,[1]生态环境局!$C$3:$U$191,14,FALSE)</f>
        <v>否</v>
      </c>
      <c r="AC75" s="196" t="str">
        <f>VLOOKUP(C75,[1]住建局!$C$3:$U$191,14,FALSE)</f>
        <v>否</v>
      </c>
      <c r="AD75" s="196" t="str">
        <f>VLOOKUP(C75,[1]应急管理局!$C$3:$J$191,3,FALSE)</f>
        <v>否</v>
      </c>
      <c r="AE75" s="196" t="str">
        <f>VLOOKUP(C75,[1]综合执法局!$C$3:$U$191,14,FALSE)</f>
        <v>否</v>
      </c>
      <c r="AF75" s="200" t="str">
        <f>VLOOKUP(C75,[1]区消防大队!C73:U258,14,0)</f>
        <v>在消防监督管理系统未发现相关行政处罚</v>
      </c>
      <c r="AG75" s="234" t="str">
        <f>VLOOKUP(C75,[1]税务局!$B$3:$L$191,5,FALSE)</f>
        <v>否</v>
      </c>
    </row>
    <row r="76" ht="49.95" customHeight="1" spans="1:33">
      <c r="A76" s="196">
        <v>72</v>
      </c>
      <c r="B76" s="197" t="s">
        <v>322</v>
      </c>
      <c r="C76" s="197" t="s">
        <v>323</v>
      </c>
      <c r="D76" s="197" t="s">
        <v>130</v>
      </c>
      <c r="E76" s="198">
        <f>VLOOKUP(C76,[1]政数局!$C$3:$G$186,3,FALSE)</f>
        <v>39197</v>
      </c>
      <c r="F76" s="196" t="str">
        <f>VLOOKUP(C76,[1]政数局!$C$3:$G$186,4,FALSE)</f>
        <v>是</v>
      </c>
      <c r="G76" s="199" t="str">
        <f>VLOOKUP(C76,[1]政数局!$C$3:$G$186,5,FALSE)</f>
        <v>制造业</v>
      </c>
      <c r="H76" s="200" t="str">
        <f>VLOOKUP(C76,[1]税务局!$B$3:$L$191,4,FALSE)</f>
        <v>是</v>
      </c>
      <c r="I76" s="196" t="str">
        <f>VLOOKUP(C76,[1]统计局!$C$3:$E$191,2,FALSE)</f>
        <v>是</v>
      </c>
      <c r="J76" s="196" t="str">
        <f>VLOOKUP(C76,[1]统计局!$C$3:$E$191,3,FALSE)</f>
        <v>2014.11</v>
      </c>
      <c r="K76" s="202" t="s">
        <v>118</v>
      </c>
      <c r="L76" s="203" t="s">
        <v>324</v>
      </c>
      <c r="M76" s="200" t="str">
        <f>VLOOKUP(L76,[1]统计局!$F$4:$G$191,2,FALSE)</f>
        <v>2019年在库</v>
      </c>
      <c r="N76" s="196"/>
      <c r="O76" s="196"/>
      <c r="P76" s="206"/>
      <c r="Q76" s="206"/>
      <c r="R76" s="206"/>
      <c r="S76" s="206"/>
      <c r="T76" s="206"/>
      <c r="U76" s="206"/>
      <c r="V76" s="203"/>
      <c r="W76" s="206"/>
      <c r="X76" s="216" t="str">
        <f>VLOOKUP(C76,'[2]汇总表，按企业分'!$C:$E,3,FALSE)</f>
        <v>先进制造业企业技改后奖补、先进制造业企业资金配套</v>
      </c>
      <c r="Y76" s="216">
        <f>VLOOKUP(C76,[1]科技局!$C$3:$F$191,4,0)</f>
        <v>0</v>
      </c>
      <c r="Z76" s="230"/>
      <c r="AA76" s="230"/>
      <c r="AB76" s="196" t="str">
        <f>VLOOKUP(C76,[1]生态环境局!$C$3:$U$191,14,FALSE)</f>
        <v>否</v>
      </c>
      <c r="AC76" s="196" t="str">
        <f>VLOOKUP(C76,[1]住建局!$C$3:$U$191,14,FALSE)</f>
        <v>否</v>
      </c>
      <c r="AD76" s="196" t="str">
        <f>VLOOKUP(C76,[1]应急管理局!$C$3:$J$191,3,FALSE)</f>
        <v>否</v>
      </c>
      <c r="AE76" s="196" t="str">
        <f>VLOOKUP(C76,[1]综合执法局!$C$3:$U$191,14,FALSE)</f>
        <v>否</v>
      </c>
      <c r="AF76" s="200" t="str">
        <f>VLOOKUP(C76,[1]区消防大队!C74:U259,14,0)</f>
        <v>在消防监督管理系统未发现相关行政处罚</v>
      </c>
      <c r="AG76" s="234" t="str">
        <f>VLOOKUP(C76,[1]税务局!$B$3:$L$191,5,FALSE)</f>
        <v>否</v>
      </c>
    </row>
    <row r="77" ht="49.95" customHeight="1" spans="1:33">
      <c r="A77" s="196">
        <v>73</v>
      </c>
      <c r="B77" s="197" t="s">
        <v>325</v>
      </c>
      <c r="C77" s="197" t="s">
        <v>326</v>
      </c>
      <c r="D77" s="197" t="s">
        <v>158</v>
      </c>
      <c r="E77" s="198">
        <f>VLOOKUP(C77,[1]政数局!$C$3:$G$186,3,FALSE)</f>
        <v>42401</v>
      </c>
      <c r="F77" s="196" t="str">
        <f>VLOOKUP(C77,[1]政数局!$C$3:$G$186,4,FALSE)</f>
        <v>是</v>
      </c>
      <c r="G77" s="199" t="str">
        <f>VLOOKUP(C77,[1]政数局!$C$3:$G$186,5,FALSE)</f>
        <v>制造业</v>
      </c>
      <c r="H77" s="200" t="str">
        <f>VLOOKUP(C77,[1]税务局!$B$3:$L$191,4,FALSE)</f>
        <v>是</v>
      </c>
      <c r="I77" s="196" t="str">
        <f>VLOOKUP(C77,[1]统计局!$C$3:$E$191,2,FALSE)</f>
        <v>是</v>
      </c>
      <c r="J77" s="196" t="str">
        <f>VLOOKUP(C77,[1]统计局!$C$3:$E$191,3,FALSE)</f>
        <v>2016.09</v>
      </c>
      <c r="K77" s="202" t="s">
        <v>118</v>
      </c>
      <c r="L77" s="203"/>
      <c r="M77" s="196"/>
      <c r="N77" s="196"/>
      <c r="O77" s="200" t="str">
        <f>VLOOKUP(C77,[1]科技局!$C$3:$F$191,4,0)</f>
        <v>1.2018年获得2017年度南沙区专利补贴1万元；2.2020年获得2019年高新技术企业新认定奖励30万元</v>
      </c>
      <c r="P77" s="206" t="str">
        <f>VLOOKUP(C77,[1]应急管理局!$C$3:$J$191,3,FALSE)</f>
        <v>是</v>
      </c>
      <c r="Q77" s="199" t="str">
        <f>VLOOKUP(C77,[1]应急管理局!$C$3:$J$191,4,FALSE)</f>
        <v>（穗南）应急罚〔2019〕J021号</v>
      </c>
      <c r="R77" s="217">
        <f>VLOOKUP(C77,[1]应急管理局!$C$3:$J$191,5,FALSE)</f>
        <v>43559</v>
      </c>
      <c r="S77" s="199" t="str">
        <f>VLOOKUP(C77,[1]应急管理局!$C$3:$J$191,6,FALSE)</f>
        <v>广州市壹套节能设备有限责任公司安排无法定资格的特种作业人员上岗从事焊接作业违法案，处罚金额1万元，不适用于听证程序。</v>
      </c>
      <c r="T77" s="206">
        <f>VLOOKUP(C77,[1]应急管理局!$C$3:$J$191,7,FALSE)</f>
        <v>0</v>
      </c>
      <c r="U77" s="206">
        <f>VLOOKUP(C77,[1]应急管理局!$C$3:$J$191,8,FALSE)</f>
        <v>0</v>
      </c>
      <c r="V77" s="245" t="s">
        <v>327</v>
      </c>
      <c r="W77" s="206"/>
      <c r="X77" s="216" t="str">
        <f>VLOOKUP(C77,'[2]汇总表，按企业分'!$C:$E,3,FALSE)</f>
        <v>先进制造业企业资金配套</v>
      </c>
      <c r="Y77" s="216" t="str">
        <f>VLOOKUP(C77,[1]科技局!$C$3:$F$191,4,0)</f>
        <v>1.2018年获得2017年度南沙区专利补贴1万元；2.2020年获得2019年高新技术企业新认定奖励30万元</v>
      </c>
      <c r="Z77" s="230"/>
      <c r="AA77" s="230"/>
      <c r="AB77" s="196" t="str">
        <f>VLOOKUP(C77,[1]生态环境局!$C$3:$U$191,14,FALSE)</f>
        <v>否</v>
      </c>
      <c r="AC77" s="196" t="str">
        <f>VLOOKUP(C77,[1]住建局!$C$3:$U$191,14,FALSE)</f>
        <v>否</v>
      </c>
      <c r="AD77" s="196" t="str">
        <f>VLOOKUP(C77,[1]应急管理局!$C$3:$J$191,3,FALSE)</f>
        <v>是</v>
      </c>
      <c r="AE77" s="196" t="str">
        <f>VLOOKUP(C77,[1]综合执法局!$C$3:$U$191,14,FALSE)</f>
        <v>否</v>
      </c>
      <c r="AF77" s="200" t="str">
        <f>VLOOKUP(C77,[1]区消防大队!C75:U260,14,0)</f>
        <v>在消防监督管理系统未发现相关行政处罚</v>
      </c>
      <c r="AG77" s="234" t="str">
        <f>VLOOKUP(C77,[1]税务局!$B$3:$L$191,5,FALSE)</f>
        <v>否</v>
      </c>
    </row>
    <row r="78" ht="49.95" customHeight="1" spans="1:33">
      <c r="A78" s="196">
        <v>74</v>
      </c>
      <c r="B78" s="197" t="s">
        <v>328</v>
      </c>
      <c r="C78" s="197" t="s">
        <v>329</v>
      </c>
      <c r="D78" s="197" t="s">
        <v>158</v>
      </c>
      <c r="E78" s="198">
        <f>VLOOKUP(C78,[1]政数局!$C$3:$G$186,3,FALSE)</f>
        <v>34970</v>
      </c>
      <c r="F78" s="196" t="str">
        <f>VLOOKUP(C78,[1]政数局!$C$3:$G$186,4,FALSE)</f>
        <v>是</v>
      </c>
      <c r="G78" s="199" t="str">
        <f>VLOOKUP(C78,[1]政数局!$C$3:$G$186,5,FALSE)</f>
        <v>制造业</v>
      </c>
      <c r="H78" s="200" t="str">
        <f>VLOOKUP(C78,[1]税务局!$B$3:$L$191,4,FALSE)</f>
        <v>是</v>
      </c>
      <c r="I78" s="196" t="str">
        <f>VLOOKUP(C78,[1]统计局!$C$3:$E$191,2,FALSE)</f>
        <v>是</v>
      </c>
      <c r="J78" s="196" t="str">
        <f>VLOOKUP(C78,[1]统计局!$C$3:$E$191,3,FALSE)</f>
        <v>2015.03</v>
      </c>
      <c r="K78" s="202" t="s">
        <v>118</v>
      </c>
      <c r="L78" s="203"/>
      <c r="M78" s="196"/>
      <c r="N78" s="196"/>
      <c r="O78" s="196"/>
      <c r="P78" s="206"/>
      <c r="Q78" s="206"/>
      <c r="R78" s="206"/>
      <c r="S78" s="206"/>
      <c r="T78" s="206"/>
      <c r="U78" s="206"/>
      <c r="V78" s="203"/>
      <c r="W78" s="206"/>
      <c r="X78" s="216" t="str">
        <f>VLOOKUP(C78,'[2]汇总表，按企业分'!$C:$E,3,FALSE)</f>
        <v>先进制造业企业资金配套</v>
      </c>
      <c r="Y78" s="216">
        <f>VLOOKUP(C78,[1]科技局!$C$3:$F$191,4,0)</f>
        <v>0</v>
      </c>
      <c r="Z78" s="230"/>
      <c r="AA78" s="230"/>
      <c r="AB78" s="196" t="str">
        <f>VLOOKUP(C78,[1]生态环境局!$C$3:$U$191,14,FALSE)</f>
        <v>否</v>
      </c>
      <c r="AC78" s="196" t="str">
        <f>VLOOKUP(C78,[1]住建局!$C$3:$U$191,14,FALSE)</f>
        <v>否</v>
      </c>
      <c r="AD78" s="196" t="str">
        <f>VLOOKUP(C78,[1]应急管理局!$C$3:$J$191,3,FALSE)</f>
        <v>否</v>
      </c>
      <c r="AE78" s="196" t="str">
        <f>VLOOKUP(C78,[1]综合执法局!$C$3:$U$191,14,FALSE)</f>
        <v>否</v>
      </c>
      <c r="AF78" s="200" t="str">
        <f>VLOOKUP(C78,[1]区消防大队!C76:U261,14,0)</f>
        <v>在消防监督管理系统未发现相关行政处罚</v>
      </c>
      <c r="AG78" s="234" t="str">
        <f>VLOOKUP(C78,[1]税务局!$B$3:$L$191,5,FALSE)</f>
        <v>否</v>
      </c>
    </row>
    <row r="79" ht="49.95" customHeight="1" spans="1:33">
      <c r="A79" s="196">
        <v>75</v>
      </c>
      <c r="B79" s="197" t="s">
        <v>330</v>
      </c>
      <c r="C79" s="197" t="s">
        <v>331</v>
      </c>
      <c r="D79" s="197" t="s">
        <v>158</v>
      </c>
      <c r="E79" s="198">
        <f>VLOOKUP(C79,[1]政数局!$C$3:$G$186,3,FALSE)</f>
        <v>39070</v>
      </c>
      <c r="F79" s="196" t="str">
        <f>VLOOKUP(C79,[1]政数局!$C$3:$G$186,4,FALSE)</f>
        <v>是</v>
      </c>
      <c r="G79" s="199" t="str">
        <f>VLOOKUP(C79,[1]政数局!$C$3:$G$186,5,FALSE)</f>
        <v>制造业</v>
      </c>
      <c r="H79" s="200" t="str">
        <f>VLOOKUP(C79,[1]税务局!$B$3:$L$191,4,FALSE)</f>
        <v>是</v>
      </c>
      <c r="I79" s="196" t="str">
        <f>VLOOKUP(C79,[1]统计局!$C$3:$E$191,2,FALSE)</f>
        <v>是</v>
      </c>
      <c r="J79" s="196" t="str">
        <f>VLOOKUP(C79,[1]统计局!$C$3:$E$191,3,FALSE)</f>
        <v>2015.03</v>
      </c>
      <c r="K79" s="202" t="s">
        <v>118</v>
      </c>
      <c r="L79" s="203"/>
      <c r="M79" s="196"/>
      <c r="N79" s="196"/>
      <c r="O79" s="196"/>
      <c r="P79" s="206" t="str">
        <f>VLOOKUP(C79,[1]综合执法局!$C$3:$U$191,14,FALSE)</f>
        <v>是</v>
      </c>
      <c r="Q79" s="199" t="str">
        <f>VLOOKUP(C79,[1]综合执法局!$C$3:$U$191,15,FALSE)</f>
        <v>粤穗南综执（大）罚字〔2019〕200147号</v>
      </c>
      <c r="R79" s="217">
        <f>VLOOKUP(C79,[1]综合执法局!$C$3:$U$191,16,FALSE)</f>
        <v>43839</v>
      </c>
      <c r="S79" s="199" t="str">
        <f>VLOOKUP(C79,[1]综合执法局!$C$3:$U$191,17,FALSE)</f>
        <v>当事人使用三台压力容器（设备名称：F1000搪玻璃反应罐；产品编号：F14A100-007、F14A100-008、F14A100-009）擅自作封管补焊处理，于2019年9月27日立案调查，该单位已缴纳行政处罚金额三万元。</v>
      </c>
      <c r="T79" s="206" t="str">
        <f>VLOOKUP(C79,[1]综合执法局!$C$3:$U$191,18,FALSE)</f>
        <v>/</v>
      </c>
      <c r="U79" s="206" t="str">
        <f>VLOOKUP(C79,[1]综合执法局!$C$3:$U$191,19,FALSE)</f>
        <v>/</v>
      </c>
      <c r="V79" s="246" t="s">
        <v>332</v>
      </c>
      <c r="W79" s="206"/>
      <c r="X79" s="216" t="str">
        <f>VLOOKUP(C79,'[2]汇总表，按企业分'!$C:$E,3,FALSE)</f>
        <v>先进制造业企业资金配套</v>
      </c>
      <c r="Y79" s="216">
        <f>VLOOKUP(C79,[1]科技局!$C$3:$F$191,4,0)</f>
        <v>0</v>
      </c>
      <c r="Z79" s="230"/>
      <c r="AA79" s="230"/>
      <c r="AB79" s="196" t="str">
        <f>VLOOKUP(C79,[1]生态环境局!$C$3:$U$191,14,FALSE)</f>
        <v>否</v>
      </c>
      <c r="AC79" s="196" t="str">
        <f>VLOOKUP(C79,[1]住建局!$C$3:$U$191,14,FALSE)</f>
        <v>否</v>
      </c>
      <c r="AD79" s="196" t="str">
        <f>VLOOKUP(C79,[1]应急管理局!$C$3:$J$191,3,FALSE)</f>
        <v>否</v>
      </c>
      <c r="AE79" s="196" t="str">
        <f>VLOOKUP(C79,[1]综合执法局!$C$3:$U$191,14,FALSE)</f>
        <v>是</v>
      </c>
      <c r="AF79" s="200" t="str">
        <f>VLOOKUP(C79,[1]区消防大队!C77:U262,14,0)</f>
        <v>在消防监督管理系统未发现相关行政处罚</v>
      </c>
      <c r="AG79" s="234" t="str">
        <f>VLOOKUP(C79,[1]税务局!$B$3:$L$191,5,FALSE)</f>
        <v>否</v>
      </c>
    </row>
    <row r="80" ht="49.95" customHeight="1" spans="1:33">
      <c r="A80" s="196">
        <v>76</v>
      </c>
      <c r="B80" s="197" t="s">
        <v>24</v>
      </c>
      <c r="C80" s="197" t="s">
        <v>25</v>
      </c>
      <c r="D80" s="197" t="s">
        <v>333</v>
      </c>
      <c r="E80" s="198">
        <f>VLOOKUP(C80,[1]政数局!$C$3:$G$186,3,FALSE)</f>
        <v>38259</v>
      </c>
      <c r="F80" s="196" t="str">
        <f>VLOOKUP(C80,[1]政数局!$C$3:$G$186,4,FALSE)</f>
        <v>是</v>
      </c>
      <c r="G80" s="199" t="str">
        <f>VLOOKUP(C80,[1]政数局!$C$3:$G$186,5,FALSE)</f>
        <v>制造业</v>
      </c>
      <c r="H80" s="200" t="str">
        <f>VLOOKUP(C80,[1]税务局!$B$3:$L$191,4,FALSE)</f>
        <v>是</v>
      </c>
      <c r="I80" s="196" t="str">
        <f>VLOOKUP(C80,[1]统计局!$C$3:$E$191,2,FALSE)</f>
        <v>是</v>
      </c>
      <c r="J80" s="196" t="str">
        <f>VLOOKUP(C80,[1]统计局!$C$3:$E$191,3,FALSE)</f>
        <v>2011.04</v>
      </c>
      <c r="K80" s="202" t="s">
        <v>118</v>
      </c>
      <c r="L80" s="203"/>
      <c r="M80" s="196"/>
      <c r="N80" s="196"/>
      <c r="O80" s="196"/>
      <c r="P80" s="196" t="str">
        <f>VLOOKUP(C80,[1]生态环境局!$C$3:$U$191,14,FALSE)</f>
        <v>是</v>
      </c>
      <c r="Q80" s="200" t="str">
        <f>VLOOKUP(C80,[1]生态环境局!$C$3:$U$191,15,FALSE)</f>
        <v>南环罚字[2019]78号</v>
      </c>
      <c r="R80" s="217">
        <f>VLOOKUP(C80,[1]生态环境局!$C$3:$U$191,16,FALSE)</f>
        <v>43633</v>
      </c>
      <c r="S80" s="199" t="str">
        <f>VLOOKUP(C80,[1]生态环境局!$C$3:$U$191,17,FALSE)</f>
        <v>违法内容：扩建项目需要配套建设的环境保护设施未经验收，主体工程正式投入生产；处罚金额：45万元；适用听证程序</v>
      </c>
      <c r="T80" s="196" t="str">
        <f>VLOOKUP(C80,[1]生态环境局!$C$3:$U$191,18,FALSE)</f>
        <v>否</v>
      </c>
      <c r="U80" s="199" t="str">
        <f>VLOOKUP(C80,[1]生态环境局!$C$3:$U$191,19,FALSE)</f>
        <v>根据《政策协调工作会议纪要》第一、（三）条：“……对适用听证程序的视作违法情节 较重，不给予奖励。……”该案适用听证程序。</v>
      </c>
      <c r="V80" s="203" t="s">
        <v>334</v>
      </c>
      <c r="W80" s="206"/>
      <c r="X80" s="216" t="str">
        <f>VLOOKUP(C80,'[2]汇总表，按企业分'!$C:$E,3,FALSE)</f>
        <v>先进制造业企业产业联动发展奖、先进制造业企业固定资产投资补助</v>
      </c>
      <c r="Y80" s="216">
        <f>VLOOKUP(C80,[1]科技局!$C$3:$F$191,4,0)</f>
        <v>0</v>
      </c>
      <c r="Z80" s="230"/>
      <c r="AA80" s="230"/>
      <c r="AB80" s="196" t="str">
        <f>VLOOKUP(C80,[1]生态环境局!$C$3:$U$191,14,FALSE)</f>
        <v>是</v>
      </c>
      <c r="AC80" s="196" t="str">
        <f>VLOOKUP(C80,[1]住建局!$C$3:$U$191,14,FALSE)</f>
        <v>否</v>
      </c>
      <c r="AD80" s="196" t="str">
        <f>VLOOKUP(C80,[1]应急管理局!$C$3:$J$191,3,FALSE)</f>
        <v>否</v>
      </c>
      <c r="AE80" s="196" t="str">
        <f>VLOOKUP(C80,[1]综合执法局!$C$3:$U$191,14,FALSE)</f>
        <v>否</v>
      </c>
      <c r="AF80" s="200" t="str">
        <f>VLOOKUP(C80,[1]区消防大队!C78:U263,14,0)</f>
        <v>在消防监督管理系统未发现相关行政处罚</v>
      </c>
      <c r="AG80" s="234" t="str">
        <f>VLOOKUP(C80,[1]税务局!$B$3:$L$191,5,FALSE)</f>
        <v>否</v>
      </c>
    </row>
    <row r="81" ht="49.95" customHeight="1" spans="1:33">
      <c r="A81" s="196">
        <v>77</v>
      </c>
      <c r="B81" s="197" t="s">
        <v>335</v>
      </c>
      <c r="C81" s="197" t="s">
        <v>336</v>
      </c>
      <c r="D81" s="197" t="s">
        <v>158</v>
      </c>
      <c r="E81" s="198">
        <f>VLOOKUP(C81,[1]政数局!$C$3:$G$186,3,FALSE)</f>
        <v>41584</v>
      </c>
      <c r="F81" s="196" t="str">
        <f>VLOOKUP(C81,[1]政数局!$C$3:$G$186,4,FALSE)</f>
        <v>是</v>
      </c>
      <c r="G81" s="199" t="str">
        <f>VLOOKUP(C81,[1]政数局!$C$3:$G$186,5,FALSE)</f>
        <v>制造业</v>
      </c>
      <c r="H81" s="200" t="str">
        <f>VLOOKUP(C81,[1]税务局!$B$3:$L$191,4,FALSE)</f>
        <v>是</v>
      </c>
      <c r="I81" s="196" t="str">
        <f>VLOOKUP(C81,[1]统计局!$C$3:$E$191,2,FALSE)</f>
        <v>是</v>
      </c>
      <c r="J81" s="196" t="str">
        <f>VLOOKUP(C81,[1]统计局!$C$3:$E$191,3,FALSE)</f>
        <v>2015.03</v>
      </c>
      <c r="K81" s="202" t="s">
        <v>118</v>
      </c>
      <c r="L81" s="203"/>
      <c r="M81" s="196"/>
      <c r="N81" s="196"/>
      <c r="O81" s="200" t="str">
        <f>VLOOKUP(C81,[1]科技局!$C$3:$F$191,4,0)</f>
        <v>1.获得2016年度南沙区专利补贴0.4万元；2.获得南沙区2017年度专利技术产业化资助30万元；3.获得2018年度高新技术企业新认定奖励30万元；4.正在申请高成长型科技企业2019年研发经费投入奖励</v>
      </c>
      <c r="P81" s="206"/>
      <c r="Q81" s="206"/>
      <c r="R81" s="206"/>
      <c r="S81" s="206"/>
      <c r="T81" s="206"/>
      <c r="U81" s="206"/>
      <c r="V81" s="203"/>
      <c r="W81" s="206"/>
      <c r="X81" s="216" t="str">
        <f>VLOOKUP(C81,'[2]汇总表，按企业分'!$C:$E,3,FALSE)</f>
        <v>先进制造业企业资金配套</v>
      </c>
      <c r="Y81" s="216" t="str">
        <f>VLOOKUP(C81,[1]科技局!$C$3:$F$191,4,0)</f>
        <v>1.获得2016年度南沙区专利补贴0.4万元；2.获得南沙区2017年度专利技术产业化资助30万元；3.获得2018年度高新技术企业新认定奖励30万元；4.正在申请高成长型科技企业2019年研发经费投入奖励</v>
      </c>
      <c r="Z81" s="230"/>
      <c r="AA81" s="230"/>
      <c r="AB81" s="196" t="str">
        <f>VLOOKUP(C81,[1]生态环境局!$C$3:$U$191,14,FALSE)</f>
        <v>否</v>
      </c>
      <c r="AC81" s="196" t="str">
        <f>VLOOKUP(C81,[1]住建局!$C$3:$U$191,14,FALSE)</f>
        <v>否</v>
      </c>
      <c r="AD81" s="196" t="str">
        <f>VLOOKUP(C81,[1]应急管理局!$C$3:$J$191,3,FALSE)</f>
        <v>否</v>
      </c>
      <c r="AE81" s="196" t="str">
        <f>VLOOKUP(C81,[1]综合执法局!$C$3:$U$191,14,FALSE)</f>
        <v>否</v>
      </c>
      <c r="AF81" s="200" t="str">
        <f>VLOOKUP(C81,[1]区消防大队!C79:U264,14,0)</f>
        <v>在消防监督管理系统未发现相关行政处罚</v>
      </c>
      <c r="AG81" s="234" t="str">
        <f>VLOOKUP(C81,[1]税务局!$B$3:$L$191,5,FALSE)</f>
        <v>否</v>
      </c>
    </row>
    <row r="82" ht="49.95" customHeight="1" spans="1:33">
      <c r="A82" s="196">
        <v>78</v>
      </c>
      <c r="B82" s="197" t="s">
        <v>337</v>
      </c>
      <c r="C82" s="197" t="s">
        <v>338</v>
      </c>
      <c r="D82" s="197" t="s">
        <v>176</v>
      </c>
      <c r="E82" s="198" t="str">
        <f>VLOOKUP(C82,[1]政数局!$C$3:$G$186,3,FALSE)</f>
        <v>2016/5/16（迁入）</v>
      </c>
      <c r="F82" s="196" t="str">
        <f>VLOOKUP(C82,[1]政数局!$C$3:$G$186,4,FALSE)</f>
        <v>是</v>
      </c>
      <c r="G82" s="199" t="str">
        <f>VLOOKUP(C82,[1]政数局!$C$3:$G$186,5,FALSE)</f>
        <v>制造业</v>
      </c>
      <c r="H82" s="200" t="str">
        <f>VLOOKUP(C82,[1]税务局!$B$3:$L$191,4,FALSE)</f>
        <v>是</v>
      </c>
      <c r="I82" s="196" t="str">
        <f>VLOOKUP(C82,[1]统计局!$C$3:$E$191,2,FALSE)</f>
        <v>是</v>
      </c>
      <c r="J82" s="196" t="str">
        <f>VLOOKUP(C82,[1]统计局!$C$3:$E$191,3,FALSE)</f>
        <v>2017.10</v>
      </c>
      <c r="K82" s="202" t="s">
        <v>118</v>
      </c>
      <c r="L82" s="203"/>
      <c r="M82" s="196"/>
      <c r="N82" s="196"/>
      <c r="O82" s="196"/>
      <c r="P82" s="240" t="s">
        <v>148</v>
      </c>
      <c r="Q82" s="238" t="s">
        <v>339</v>
      </c>
      <c r="R82" s="244" t="s">
        <v>340</v>
      </c>
      <c r="S82" s="238" t="s">
        <v>341</v>
      </c>
      <c r="T82" s="247">
        <v>0</v>
      </c>
      <c r="U82" s="247">
        <v>0</v>
      </c>
      <c r="V82" s="203" t="s">
        <v>342</v>
      </c>
      <c r="W82" s="206"/>
      <c r="X82" s="216" t="str">
        <f>VLOOKUP(C82,'[2]汇总表，按企业分'!$C:$E,3,FALSE)</f>
        <v>非总部型先进制造业企业经营贡献奖</v>
      </c>
      <c r="Y82" s="216">
        <f>VLOOKUP(C82,[1]科技局!$C$3:$F$191,4,0)</f>
        <v>0</v>
      </c>
      <c r="Z82" s="230"/>
      <c r="AA82" s="230"/>
      <c r="AB82" s="196" t="str">
        <f>VLOOKUP(C82,[1]生态环境局!$C$3:$U$191,14,FALSE)</f>
        <v>否</v>
      </c>
      <c r="AC82" s="231" t="str">
        <f>VLOOKUP(C82,[1]住建局!$C$3:$U$191,14,FALSE)</f>
        <v>是</v>
      </c>
      <c r="AD82" s="231" t="str">
        <f>VLOOKUP(C82,[1]应急管理局!$C$3:$J$191,3,FALSE)</f>
        <v>是</v>
      </c>
      <c r="AE82" s="196" t="str">
        <f>VLOOKUP(C82,[1]综合执法局!$C$3:$U$191,14,FALSE)</f>
        <v>否</v>
      </c>
      <c r="AF82" s="200" t="str">
        <f>VLOOKUP(C82,[1]区消防大队!C80:U265,14,0)</f>
        <v>在消防监督管理系统未发现相关行政处罚</v>
      </c>
      <c r="AG82" s="234" t="str">
        <f>VLOOKUP(C82,[1]税务局!$B$3:$L$191,5,FALSE)</f>
        <v>否</v>
      </c>
    </row>
    <row r="83" ht="49.95" customHeight="1" spans="1:33">
      <c r="A83" s="196">
        <v>79</v>
      </c>
      <c r="B83" s="197" t="s">
        <v>343</v>
      </c>
      <c r="C83" s="197" t="s">
        <v>344</v>
      </c>
      <c r="D83" s="197" t="s">
        <v>176</v>
      </c>
      <c r="E83" s="198">
        <f>VLOOKUP(C83,[1]政数局!$C$3:$G$186,3,FALSE)</f>
        <v>43550</v>
      </c>
      <c r="F83" s="196" t="str">
        <f>VLOOKUP(C83,[1]政数局!$C$3:$G$186,4,FALSE)</f>
        <v>是</v>
      </c>
      <c r="G83" s="199" t="str">
        <f>VLOOKUP(C83,[1]政数局!$C$3:$G$186,5,FALSE)</f>
        <v>制造业</v>
      </c>
      <c r="H83" s="200" t="str">
        <f>VLOOKUP(C83,[1]税务局!$B$3:$L$191,4,FALSE)</f>
        <v>是（税务登记日期为2019年4月1日)</v>
      </c>
      <c r="I83" s="196" t="str">
        <f>VLOOKUP(C83,[1]统计局!$C$3:$E$191,2,FALSE)</f>
        <v>是</v>
      </c>
      <c r="J83" s="196" t="str">
        <f>VLOOKUP(C83,[1]统计局!$C$3:$E$191,3,FALSE)</f>
        <v>2019.10</v>
      </c>
      <c r="K83" s="202" t="s">
        <v>118</v>
      </c>
      <c r="L83" s="203"/>
      <c r="M83" s="196"/>
      <c r="N83" s="241" t="s">
        <v>345</v>
      </c>
      <c r="O83" s="241" t="s">
        <v>346</v>
      </c>
      <c r="P83" s="206"/>
      <c r="Q83" s="199"/>
      <c r="R83" s="217"/>
      <c r="S83" s="199"/>
      <c r="T83" s="206"/>
      <c r="U83" s="206"/>
      <c r="V83" s="203"/>
      <c r="W83" s="206"/>
      <c r="X83" s="216" t="str">
        <f>VLOOKUP(C83,'[2]汇总表，按企业分'!$C:$E,3,FALSE)</f>
        <v>非总部型先进制造业企业经营贡献奖</v>
      </c>
      <c r="Y83" s="216">
        <f>VLOOKUP(C83,[1]科技局!$C$3:$F$191,4,0)</f>
        <v>0</v>
      </c>
      <c r="Z83" s="230"/>
      <c r="AA83" s="230"/>
      <c r="AB83" s="196" t="str">
        <f>VLOOKUP(C83,[1]生态环境局!$C$3:$U$191,14,FALSE)</f>
        <v>否</v>
      </c>
      <c r="AC83" s="196" t="str">
        <f>VLOOKUP(C83,[1]住建局!$C$3:$U$191,14,FALSE)</f>
        <v>否</v>
      </c>
      <c r="AD83" s="196" t="str">
        <f>VLOOKUP(C83,[1]应急管理局!$C$3:$J$191,3,FALSE)</f>
        <v>否</v>
      </c>
      <c r="AE83" s="196" t="str">
        <f>VLOOKUP(C83,[1]综合执法局!$C$3:$U$191,14,FALSE)</f>
        <v>否</v>
      </c>
      <c r="AF83" s="200" t="str">
        <f>VLOOKUP(C83,[1]区消防大队!C81:U266,14,0)</f>
        <v>在消防监督管理系统未发现相关行政处罚</v>
      </c>
      <c r="AG83" s="234" t="str">
        <f>VLOOKUP(C83,[1]税务局!$B$3:$L$191,5,FALSE)</f>
        <v>否</v>
      </c>
    </row>
    <row r="84" ht="49.95" customHeight="1" spans="1:33">
      <c r="A84" s="196">
        <v>80</v>
      </c>
      <c r="B84" s="197" t="s">
        <v>347</v>
      </c>
      <c r="C84" s="197" t="s">
        <v>348</v>
      </c>
      <c r="D84" s="197" t="s">
        <v>158</v>
      </c>
      <c r="E84" s="198">
        <f>VLOOKUP(C84,[1]政数局!$C$3:$G$186,3,FALSE)</f>
        <v>42725</v>
      </c>
      <c r="F84" s="196" t="str">
        <f>VLOOKUP(C84,[1]政数局!$C$3:$G$186,4,FALSE)</f>
        <v>是</v>
      </c>
      <c r="G84" s="199" t="str">
        <f>VLOOKUP(C84,[1]政数局!$C$3:$G$186,5,FALSE)</f>
        <v>制造业</v>
      </c>
      <c r="H84" s="200" t="str">
        <f>VLOOKUP(C84,[1]税务局!$B$3:$L$191,4,FALSE)</f>
        <v>是</v>
      </c>
      <c r="I84" s="196" t="str">
        <f>VLOOKUP(C84,[1]统计局!$C$3:$E$191,2,FALSE)</f>
        <v>是</v>
      </c>
      <c r="J84" s="196" t="str">
        <f>VLOOKUP(C84,[1]统计局!$C$3:$E$191,3,FALSE)</f>
        <v>2017.07</v>
      </c>
      <c r="K84" s="202" t="s">
        <v>118</v>
      </c>
      <c r="L84" s="203"/>
      <c r="M84" s="196"/>
      <c r="N84" s="196"/>
      <c r="O84" s="196"/>
      <c r="P84" s="206" t="str">
        <f>VLOOKUP(C84,[1]应急管理局!$C$3:$J$191,3,FALSE)</f>
        <v>是</v>
      </c>
      <c r="Q84" s="199" t="str">
        <f>VLOOKUP(C84,[1]应急管理局!$C$3:$J$191,4,FALSE)</f>
        <v>（穗南）应急罚〔2019〕F008  号</v>
      </c>
      <c r="R84" s="217">
        <f>VLOOKUP(C84,[1]应急管理局!$C$3:$J$191,5,FALSE)</f>
        <v>43549</v>
      </c>
      <c r="S84" s="199" t="str">
        <f>VLOOKUP(C84,[1]应急管理局!$C$3:$J$191,6,FALSE)</f>
        <v>广州同欧包装制品有限公司未按照规定进行生产安全事故应急预案备案案，处罚金额1万元，不适用于听证程序。</v>
      </c>
      <c r="T84" s="206">
        <f>VLOOKUP(C84,[1]应急管理局!$C$3:$J$191,7,FALSE)</f>
        <v>0</v>
      </c>
      <c r="U84" s="206">
        <f>VLOOKUP(C84,[1]应急管理局!$C$3:$J$191,8,FALSE)</f>
        <v>0</v>
      </c>
      <c r="V84" s="246" t="s">
        <v>349</v>
      </c>
      <c r="W84" s="206"/>
      <c r="X84" s="216" t="str">
        <f>VLOOKUP(C84,'[2]汇总表，按企业分'!$C:$E,3,FALSE)</f>
        <v>先进制造业企业资金配套</v>
      </c>
      <c r="Y84" s="216">
        <f>VLOOKUP(C84,[1]科技局!$C$3:$F$191,4,0)</f>
        <v>0</v>
      </c>
      <c r="Z84" s="230"/>
      <c r="AA84" s="230"/>
      <c r="AB84" s="196" t="str">
        <f>VLOOKUP(C84,[1]生态环境局!$C$3:$U$191,14,FALSE)</f>
        <v>否</v>
      </c>
      <c r="AC84" s="196" t="str">
        <f>VLOOKUP(C84,[1]住建局!$C$3:$U$191,14,FALSE)</f>
        <v>否</v>
      </c>
      <c r="AD84" s="196" t="str">
        <f>VLOOKUP(C84,[1]应急管理局!$C$3:$J$191,3,FALSE)</f>
        <v>是</v>
      </c>
      <c r="AE84" s="196" t="str">
        <f>VLOOKUP(C84,[1]综合执法局!$C$3:$U$191,14,FALSE)</f>
        <v>否</v>
      </c>
      <c r="AF84" s="200" t="str">
        <f>VLOOKUP(C84,[1]区消防大队!C82:U267,14,0)</f>
        <v>在消防监督管理系统未发现相关行政处罚</v>
      </c>
      <c r="AG84" s="234" t="str">
        <f>VLOOKUP(C84,[1]税务局!$B$3:$L$191,5,FALSE)</f>
        <v>否</v>
      </c>
    </row>
    <row r="85" ht="49.95" customHeight="1" spans="1:33">
      <c r="A85" s="196">
        <v>81</v>
      </c>
      <c r="B85" s="197" t="s">
        <v>350</v>
      </c>
      <c r="C85" s="197" t="s">
        <v>351</v>
      </c>
      <c r="D85" s="197" t="s">
        <v>176</v>
      </c>
      <c r="E85" s="198">
        <f>VLOOKUP(C85,[1]政数局!$C$3:$G$186,3,FALSE)</f>
        <v>43720</v>
      </c>
      <c r="F85" s="196" t="str">
        <f>VLOOKUP(C85,[1]政数局!$C$3:$G$186,4,FALSE)</f>
        <v>是</v>
      </c>
      <c r="G85" s="199" t="str">
        <f>VLOOKUP(C85,[1]政数局!$C$3:$G$186,5,FALSE)</f>
        <v>制造业</v>
      </c>
      <c r="H85" s="200" t="str">
        <f>VLOOKUP(C85,[1]税务局!$B$3:$L$191,4,FALSE)</f>
        <v>是（税务登记日期为2019年10月9日)</v>
      </c>
      <c r="I85" s="196" t="str">
        <f>VLOOKUP(C85,[1]统计局!$C$3:$E$191,2,FALSE)</f>
        <v>是</v>
      </c>
      <c r="J85" s="196" t="str">
        <f>VLOOKUP(C85,[1]统计局!$C$3:$E$191,3,FALSE)</f>
        <v>2020.04</v>
      </c>
      <c r="K85" s="202" t="s">
        <v>118</v>
      </c>
      <c r="L85" s="203"/>
      <c r="M85" s="196"/>
      <c r="N85" s="196" t="s">
        <v>352</v>
      </c>
      <c r="O85" s="196"/>
      <c r="P85" s="206" t="str">
        <f>VLOOKUP(C85,[1]应急管理局!$C$3:$J$191,3,FALSE)</f>
        <v>是</v>
      </c>
      <c r="Q85" s="199" t="str">
        <f>VLOOKUP(C85,[1]应急管理局!$C$3:$J$191,4,FALSE)</f>
        <v>（穗南）应急罚〔2019〕001C号</v>
      </c>
      <c r="R85" s="217">
        <f>VLOOKUP(C85,[1]应急管理局!$C$3:$J$191,5,FALSE)</f>
        <v>43578</v>
      </c>
      <c r="S85" s="199" t="str">
        <f>VLOOKUP(C85,[1]应急管理局!$C$3:$J$191,6,FALSE)</f>
        <v>广州中船文冲船坞有限公司“8·23”一般事故案，处罚金额20万元，适用于听证程序。</v>
      </c>
      <c r="T85" s="206" t="str">
        <f>VLOOKUP(C85,[1]应急管理局!$C$3:$J$191,7,FALSE)</f>
        <v>否</v>
      </c>
      <c r="U85" s="199" t="str">
        <f>VLOOKUP(C85,[1]应急管理局!$C$3:$J$191,8,FALSE)</f>
        <v>属于《政策协调工作会议纪要》“涉及安全生产领域年度累计被区安监局行政处罚5万元以上的，不给予奖励。”的情形</v>
      </c>
      <c r="V85" s="203" t="s">
        <v>353</v>
      </c>
      <c r="W85" s="206"/>
      <c r="X85" s="216" t="str">
        <f>VLOOKUP(C85,'[2]汇总表，按企业分'!$C:$E,3,FALSE)</f>
        <v>非总部型先进制造业企业经营贡献奖</v>
      </c>
      <c r="Y85" s="216">
        <f>VLOOKUP(C85,[1]科技局!$C$3:$F$191,4,0)</f>
        <v>0</v>
      </c>
      <c r="Z85" s="230"/>
      <c r="AA85" s="230"/>
      <c r="AB85" s="196" t="str">
        <f>VLOOKUP(C85,[1]生态环境局!$C$3:$U$191,14,FALSE)</f>
        <v>否</v>
      </c>
      <c r="AC85" s="196" t="str">
        <f>VLOOKUP(C85,[1]住建局!$C$3:$U$191,14,FALSE)</f>
        <v>否</v>
      </c>
      <c r="AD85" s="196" t="str">
        <f>VLOOKUP(C85,[1]应急管理局!$C$3:$J$191,3,FALSE)</f>
        <v>是</v>
      </c>
      <c r="AE85" s="196" t="str">
        <f>VLOOKUP(C85,[1]综合执法局!$C$3:$U$191,14,FALSE)</f>
        <v>否</v>
      </c>
      <c r="AF85" s="200" t="str">
        <f>VLOOKUP(C85,[1]区消防大队!C83:U268,14,0)</f>
        <v>在消防监督管理系统未发现相关行政处罚</v>
      </c>
      <c r="AG85" s="234" t="str">
        <f>VLOOKUP(C85,[1]税务局!$B$3:$L$191,5,FALSE)</f>
        <v>否</v>
      </c>
    </row>
    <row r="86" ht="49.95" customHeight="1" spans="1:33">
      <c r="A86" s="196">
        <v>82</v>
      </c>
      <c r="B86" s="197" t="s">
        <v>354</v>
      </c>
      <c r="C86" s="197" t="s">
        <v>355</v>
      </c>
      <c r="D86" s="197" t="s">
        <v>158</v>
      </c>
      <c r="E86" s="198" t="str">
        <f>VLOOKUP(C86,[1]政数局!$C$3:$G$186,3,FALSE)</f>
        <v>2012/10/7（迁入）</v>
      </c>
      <c r="F86" s="196" t="str">
        <f>VLOOKUP(C86,[1]政数局!$C$3:$G$186,4,FALSE)</f>
        <v>是</v>
      </c>
      <c r="G86" s="199" t="str">
        <f>VLOOKUP(C86,[1]政数局!$C$3:$G$186,5,FALSE)</f>
        <v>制造业</v>
      </c>
      <c r="H86" s="200" t="str">
        <f>VLOOKUP(C86,[1]税务局!$B$3:$L$191,4,FALSE)</f>
        <v>是</v>
      </c>
      <c r="I86" s="196" t="str">
        <f>VLOOKUP(C86,[1]统计局!$C$3:$E$191,2,FALSE)</f>
        <v>是</v>
      </c>
      <c r="J86" s="196" t="str">
        <f>VLOOKUP(C86,[1]统计局!$C$3:$E$191,3,FALSE)</f>
        <v>2015.03</v>
      </c>
      <c r="K86" s="202" t="s">
        <v>118</v>
      </c>
      <c r="L86" s="203"/>
      <c r="M86" s="196"/>
      <c r="N86" s="196"/>
      <c r="O86" s="196"/>
      <c r="P86" s="206" t="str">
        <f>VLOOKUP(C86,[1]综合执法局!$C$3:$U$191,14,FALSE)</f>
        <v>是</v>
      </c>
      <c r="Q86" s="199" t="str">
        <f>VLOOKUP(C86,[1]综合执法局!$C$3:$U$191,15,FALSE)</f>
        <v>粤穗南综执（榄）罚字〔2020〕289号</v>
      </c>
      <c r="R86" s="217">
        <f>VLOOKUP(C86,[1]综合执法局!$C$3:$U$191,16,FALSE)</f>
        <v>44000</v>
      </c>
      <c r="S86" s="199" t="str">
        <f>VLOOKUP(C86,[1]综合执法局!$C$3:$U$191,17,FALSE)</f>
        <v>经查明，2019年5月9日，广州市市场监督管理局委托广州质量监督检测研究院对当事人于2019年5月生产的SI-244型舞台灯（AC100-240V 50/60Hz 450W）进行抽样检验，依据抽样检验的《检验报告》（NO:电监2019-05-0061）显示，检验结论为所检项目第5、7项不符合GB 7000.1-2015、GB 7000.217-2008标准，第13项不符合GB 17625.1-2012标准，依据《2019年第二季度广州市舞台灯产品质量监督抽查实施细则》，判定为不合格，属于严重不合格，经复查后产品仍属于不合格。据此，当事人的生产行为违反了《中华人民共和国产品质量法》第二十六条第一款、第二款第（一）项的规定，构成生产、销售不符合保障人体健康和人身、财产安全的标准和要求的工业产品的违法行为。另查明，当事人共生产SI-244型舞台灯22台，总货值为70400元，由于上述质量不合格舞台灯均未售出，因此违法所得为0元。
     我局于2020年6月3日向当事人送达《行政处罚告知书》（粤穗南综执（榄）罚告字〔2020〕289号），当事人在法定的时限内未进行陈述和申辩。
    依据《中华人民共和国产品质量法》第四十九条和《广州市质量技术监督部门规范行政处罚自由裁量权规定》第六条的规定，以及《广州市质量技术监督部门规范行政处罚自由裁量权量化细化基准表》关于对生产不符合保障人体健康和人身、财产安全的国家标准、行业标准的产品作从轻行政处罚的裁量规定，我局对当事人的行政罚款为生产产品货值金额等值以上至1.6倍以下。据此，我局决定对当事人作以下行政处罚决定：
1.没收质量不合格SI-244型舞台灯（AC100-240V 50/60Hz 450W）19台；
2.处罚款人民币70400元（计算公式：货值≦罚款金额≦货值×[（3-1)×30%+1]）。</v>
      </c>
      <c r="T86" s="206" t="str">
        <f>VLOOKUP(C86,[1]综合执法局!$C$3:$U$191,18,FALSE)</f>
        <v>/</v>
      </c>
      <c r="U86" s="206" t="str">
        <f>VLOOKUP(C86,[1]综合执法局!$C$3:$U$191,19,FALSE)</f>
        <v>/</v>
      </c>
      <c r="V86" s="248" t="s">
        <v>356</v>
      </c>
      <c r="W86" s="206"/>
      <c r="X86" s="216" t="str">
        <f>VLOOKUP(C86,'[2]汇总表，按企业分'!$C:$E,3,FALSE)</f>
        <v>先进制造业企业资金配套</v>
      </c>
      <c r="Y86" s="216">
        <f>VLOOKUP(C86,[1]科技局!$C$3:$F$191,4,0)</f>
        <v>0</v>
      </c>
      <c r="Z86" s="230"/>
      <c r="AA86" s="230"/>
      <c r="AB86" s="196" t="str">
        <f>VLOOKUP(C86,[1]生态环境局!$C$3:$U$191,14,FALSE)</f>
        <v>否</v>
      </c>
      <c r="AC86" s="196" t="str">
        <f>VLOOKUP(C86,[1]住建局!$C$3:$U$191,14,FALSE)</f>
        <v>否</v>
      </c>
      <c r="AD86" s="196" t="str">
        <f>VLOOKUP(C86,[1]应急管理局!$C$3:$J$191,3,FALSE)</f>
        <v>否</v>
      </c>
      <c r="AE86" s="196" t="str">
        <f>VLOOKUP(C86,[1]综合执法局!$C$3:$U$191,14,FALSE)</f>
        <v>是</v>
      </c>
      <c r="AF86" s="200" t="str">
        <f>VLOOKUP(C86,[1]区消防大队!C84:U269,14,0)</f>
        <v>在消防监督管理系统未发现相关行政处罚</v>
      </c>
      <c r="AG86" s="234" t="str">
        <f>VLOOKUP(C86,[1]税务局!$B$3:$L$191,5,FALSE)</f>
        <v>否</v>
      </c>
    </row>
    <row r="87" ht="49.95" customHeight="1" spans="1:33">
      <c r="A87" s="196">
        <v>83</v>
      </c>
      <c r="B87" s="197" t="s">
        <v>357</v>
      </c>
      <c r="C87" s="197" t="s">
        <v>358</v>
      </c>
      <c r="D87" s="197" t="s">
        <v>158</v>
      </c>
      <c r="E87" s="198">
        <f>VLOOKUP(C87,[1]政数局!$C$3:$G$186,3,FALSE)</f>
        <v>34918</v>
      </c>
      <c r="F87" s="196" t="str">
        <f>VLOOKUP(C87,[1]政数局!$C$3:$G$186,4,FALSE)</f>
        <v>是</v>
      </c>
      <c r="G87" s="199" t="str">
        <f>VLOOKUP(C87,[1]政数局!$C$3:$G$186,5,FALSE)</f>
        <v>制造业</v>
      </c>
      <c r="H87" s="200" t="str">
        <f>VLOOKUP(C87,[1]税务局!$B$3:$L$191,4,FALSE)</f>
        <v>是</v>
      </c>
      <c r="I87" s="196" t="str">
        <f>VLOOKUP(C87,[1]统计局!$C$3:$E$191,2,FALSE)</f>
        <v>是</v>
      </c>
      <c r="J87" s="196" t="str">
        <f>VLOOKUP(C87,[1]统计局!$C$3:$E$191,3,FALSE)</f>
        <v>2015.03</v>
      </c>
      <c r="K87" s="202" t="s">
        <v>118</v>
      </c>
      <c r="L87" s="203"/>
      <c r="M87" s="196"/>
      <c r="N87" s="196"/>
      <c r="O87" s="196"/>
      <c r="P87" s="206"/>
      <c r="Q87" s="206"/>
      <c r="R87" s="206"/>
      <c r="S87" s="206"/>
      <c r="T87" s="206"/>
      <c r="U87" s="206"/>
      <c r="V87" s="203"/>
      <c r="W87" s="206"/>
      <c r="X87" s="216" t="str">
        <f>VLOOKUP(C87,'[2]汇总表，按企业分'!$C:$E,3,FALSE)</f>
        <v>先进制造业企业资金配套</v>
      </c>
      <c r="Y87" s="216">
        <f>VLOOKUP(C87,[1]科技局!$C$3:$F$191,4,0)</f>
        <v>0</v>
      </c>
      <c r="Z87" s="230"/>
      <c r="AA87" s="230"/>
      <c r="AB87" s="196" t="str">
        <f>VLOOKUP(C87,[1]生态环境局!$C$3:$U$191,14,FALSE)</f>
        <v>否</v>
      </c>
      <c r="AC87" s="196" t="str">
        <f>VLOOKUP(C87,[1]住建局!$C$3:$U$191,14,FALSE)</f>
        <v>否</v>
      </c>
      <c r="AD87" s="196" t="str">
        <f>VLOOKUP(C87,[1]应急管理局!$C$3:$J$191,3,FALSE)</f>
        <v>否</v>
      </c>
      <c r="AE87" s="196" t="str">
        <f>VLOOKUP(C87,[1]综合执法局!$C$3:$U$191,14,FALSE)</f>
        <v>否</v>
      </c>
      <c r="AF87" s="200" t="str">
        <f>VLOOKUP(C87,[1]区消防大队!C85:U270,14,0)</f>
        <v>在消防监督管理系统未发现相关行政处罚</v>
      </c>
      <c r="AG87" s="234" t="str">
        <f>VLOOKUP(C87,[1]税务局!$B$3:$L$191,5,FALSE)</f>
        <v>否</v>
      </c>
    </row>
    <row r="88" ht="49.95" customHeight="1" spans="1:33">
      <c r="A88" s="196">
        <v>84</v>
      </c>
      <c r="B88" s="197" t="s">
        <v>30</v>
      </c>
      <c r="C88" s="197" t="s">
        <v>31</v>
      </c>
      <c r="D88" s="197" t="s">
        <v>176</v>
      </c>
      <c r="E88" s="198">
        <f>VLOOKUP(C88,[1]政数局!$C$3:$G$186,3,FALSE)</f>
        <v>38239</v>
      </c>
      <c r="F88" s="196" t="str">
        <f>VLOOKUP(C88,[1]政数局!$C$3:$G$186,4,FALSE)</f>
        <v>是</v>
      </c>
      <c r="G88" s="199" t="str">
        <f>VLOOKUP(C88,[1]政数局!$C$3:$G$186,5,FALSE)</f>
        <v>制造业</v>
      </c>
      <c r="H88" s="200" t="str">
        <f>VLOOKUP(C88,[1]税务局!$B$3:$L$191,4,FALSE)</f>
        <v>是</v>
      </c>
      <c r="I88" s="196" t="str">
        <f>VLOOKUP(C88,[1]统计局!$C$3:$E$191,2,FALSE)</f>
        <v>是</v>
      </c>
      <c r="J88" s="196" t="str">
        <f>VLOOKUP(C88,[1]统计局!$C$3:$E$191,3,FALSE)</f>
        <v>2011.04</v>
      </c>
      <c r="K88" s="202" t="s">
        <v>118</v>
      </c>
      <c r="L88" s="203"/>
      <c r="M88" s="196"/>
      <c r="N88" s="196"/>
      <c r="O88" s="200" t="str">
        <f>VLOOKUP(C88,[1]科技局!$C$3:$F$191,4,0)</f>
        <v>1.2016年度南沙区专利补贴0.26万元；2.2017年度南沙区专利补贴0.1万元</v>
      </c>
      <c r="P88" s="206"/>
      <c r="Q88" s="206"/>
      <c r="R88" s="206"/>
      <c r="S88" s="206"/>
      <c r="T88" s="206"/>
      <c r="U88" s="206"/>
      <c r="V88" s="203"/>
      <c r="W88" s="206"/>
      <c r="X88" s="216" t="str">
        <f>VLOOKUP(C88,'[2]汇总表，按企业分'!$C:$E,3,FALSE)</f>
        <v>非总部型先进制造业企业经营贡献奖、先进制造业企业产业联动发展奖、先进制造业企业固定资产投资补助、先进制造业企业技改后奖补</v>
      </c>
      <c r="Y88" s="216" t="str">
        <f>VLOOKUP(C88,[1]科技局!$C$3:$F$191,4,0)</f>
        <v>1.2016年度南沙区专利补贴0.26万元；2.2017年度南沙区专利补贴0.1万元</v>
      </c>
      <c r="Z88" s="230"/>
      <c r="AA88" s="230"/>
      <c r="AB88" s="196" t="str">
        <f>VLOOKUP(C88,[1]生态环境局!$C$3:$U$191,14,FALSE)</f>
        <v>否</v>
      </c>
      <c r="AC88" s="196" t="str">
        <f>VLOOKUP(C88,[1]住建局!$C$3:$U$191,14,FALSE)</f>
        <v>否</v>
      </c>
      <c r="AD88" s="196" t="str">
        <f>VLOOKUP(C88,[1]应急管理局!$C$3:$J$191,3,FALSE)</f>
        <v>否</v>
      </c>
      <c r="AE88" s="196" t="str">
        <f>VLOOKUP(C88,[1]综合执法局!$C$3:$U$191,14,FALSE)</f>
        <v>否</v>
      </c>
      <c r="AF88" s="200" t="str">
        <f>VLOOKUP(C88,[1]区消防大队!C86:U271,14,0)</f>
        <v>在消防监督管理系统未发现相关行政处罚</v>
      </c>
      <c r="AG88" s="234" t="str">
        <f>VLOOKUP(C88,[1]税务局!$B$3:$L$191,5,FALSE)</f>
        <v>否</v>
      </c>
    </row>
    <row r="89" ht="49.95" customHeight="1" spans="1:33">
      <c r="A89" s="196">
        <v>85</v>
      </c>
      <c r="B89" s="197" t="s">
        <v>359</v>
      </c>
      <c r="C89" s="197" t="s">
        <v>360</v>
      </c>
      <c r="D89" s="197" t="s">
        <v>176</v>
      </c>
      <c r="E89" s="198" t="str">
        <f>VLOOKUP(C89,[1]政数局!$C$3:$G$186,3,FALSE)</f>
        <v>/</v>
      </c>
      <c r="F89" s="196" t="str">
        <f>VLOOKUP(C89,[1]政数局!$C$3:$G$186,4,FALSE)</f>
        <v>是</v>
      </c>
      <c r="G89" s="199" t="str">
        <f>VLOOKUP(C89,[1]政数局!$C$3:$G$186,5,FALSE)</f>
        <v>制造业</v>
      </c>
      <c r="H89" s="200" t="str">
        <f>VLOOKUP(C89,[1]税务局!$B$3:$L$191,4,FALSE)</f>
        <v>是</v>
      </c>
      <c r="I89" s="196" t="str">
        <f>VLOOKUP(C89,[1]统计局!$C$3:$E$191,2,FALSE)</f>
        <v>是</v>
      </c>
      <c r="J89" s="196" t="str">
        <f>VLOOKUP(C89,[1]统计局!$C$3:$E$191,3,FALSE)</f>
        <v>2012.08</v>
      </c>
      <c r="K89" s="202" t="s">
        <v>118</v>
      </c>
      <c r="L89" s="203"/>
      <c r="M89" s="196"/>
      <c r="N89" s="196"/>
      <c r="O89" s="196"/>
      <c r="P89" s="206"/>
      <c r="Q89" s="206"/>
      <c r="R89" s="206"/>
      <c r="S89" s="206"/>
      <c r="T89" s="206"/>
      <c r="U89" s="206"/>
      <c r="V89" s="203"/>
      <c r="W89" s="206"/>
      <c r="X89" s="216" t="str">
        <f>VLOOKUP(C89,'[2]汇总表，按企业分'!$C:$E,3,FALSE)</f>
        <v>非总部型先进制造业企业经营贡献奖</v>
      </c>
      <c r="Y89" s="216">
        <f>VLOOKUP(C89,[1]科技局!$C$3:$F$191,4,0)</f>
        <v>0</v>
      </c>
      <c r="Z89" s="230"/>
      <c r="AA89" s="230"/>
      <c r="AB89" s="196" t="str">
        <f>VLOOKUP(C89,[1]生态环境局!$C$3:$U$191,14,FALSE)</f>
        <v>否</v>
      </c>
      <c r="AC89" s="196" t="str">
        <f>VLOOKUP(C89,[1]住建局!$C$3:$U$191,14,FALSE)</f>
        <v>否</v>
      </c>
      <c r="AD89" s="196" t="str">
        <f>VLOOKUP(C89,[1]应急管理局!$C$3:$J$191,3,FALSE)</f>
        <v>否</v>
      </c>
      <c r="AE89" s="196" t="str">
        <f>VLOOKUP(C89,[1]综合执法局!$C$3:$U$191,14,FALSE)</f>
        <v>否</v>
      </c>
      <c r="AF89" s="200" t="str">
        <f>VLOOKUP(C89,[1]区消防大队!C87:U272,14,0)</f>
        <v>在消防监督管理系统未发现相关行政处罚</v>
      </c>
      <c r="AG89" s="234" t="str">
        <f>VLOOKUP(C89,[1]税务局!$B$3:$L$191,5,FALSE)</f>
        <v>否</v>
      </c>
    </row>
    <row r="90" ht="49.95" customHeight="1" spans="1:33">
      <c r="A90" s="196">
        <v>86</v>
      </c>
      <c r="B90" s="197" t="s">
        <v>361</v>
      </c>
      <c r="C90" s="197" t="s">
        <v>362</v>
      </c>
      <c r="D90" s="197" t="s">
        <v>176</v>
      </c>
      <c r="E90" s="198" t="str">
        <f>VLOOKUP(C90,[1]政数局!$C$3:$G$186,3,FALSE)</f>
        <v>/</v>
      </c>
      <c r="F90" s="196" t="str">
        <f>VLOOKUP(C90,[1]政数局!$C$3:$G$186,4,FALSE)</f>
        <v>是</v>
      </c>
      <c r="G90" s="199" t="str">
        <f>VLOOKUP(C90,[1]政数局!$C$3:$G$186,5,FALSE)</f>
        <v>制造业</v>
      </c>
      <c r="H90" s="200" t="str">
        <f>VLOOKUP(C90,[1]税务局!$B$3:$L$191,4,FALSE)</f>
        <v>是</v>
      </c>
      <c r="I90" s="196" t="str">
        <f>VLOOKUP(C90,[1]统计局!$C$3:$E$191,2,FALSE)</f>
        <v>是</v>
      </c>
      <c r="J90" s="196" t="str">
        <f>VLOOKUP(C90,[1]统计局!$C$3:$E$191,3,FALSE)</f>
        <v>2012.03</v>
      </c>
      <c r="K90" s="202" t="s">
        <v>118</v>
      </c>
      <c r="L90" s="203"/>
      <c r="M90" s="196"/>
      <c r="N90" s="196"/>
      <c r="O90" s="196"/>
      <c r="P90" s="206" t="s">
        <v>148</v>
      </c>
      <c r="Q90" s="199" t="s">
        <v>363</v>
      </c>
      <c r="R90" s="199" t="s">
        <v>364</v>
      </c>
      <c r="S90" s="199" t="s">
        <v>365</v>
      </c>
      <c r="T90" s="206"/>
      <c r="U90" s="206"/>
      <c r="V90" s="203" t="s">
        <v>366</v>
      </c>
      <c r="W90" s="206"/>
      <c r="X90" s="216" t="str">
        <f>VLOOKUP(C90,'[2]汇总表，按企业分'!$C:$E,3,FALSE)</f>
        <v>非总部型先进制造业企业经营贡献奖、非总部型制造业企业高管人才奖</v>
      </c>
      <c r="Y90" s="216">
        <f>VLOOKUP(C90,[1]科技局!$C$3:$F$191,4,0)</f>
        <v>0</v>
      </c>
      <c r="Z90" s="230"/>
      <c r="AA90" s="230"/>
      <c r="AB90" s="196" t="str">
        <f>VLOOKUP(C90,[1]生态环境局!$C$3:$U$191,14,FALSE)</f>
        <v>否</v>
      </c>
      <c r="AC90" s="196" t="str">
        <f>VLOOKUP(C90,[1]住建局!$C$3:$U$191,14,FALSE)</f>
        <v>否</v>
      </c>
      <c r="AD90" s="196" t="str">
        <f>VLOOKUP(C90,[1]应急管理局!$C$3:$J$191,3,FALSE)</f>
        <v>否</v>
      </c>
      <c r="AE90" s="196" t="str">
        <f>VLOOKUP(C90,[1]综合执法局!$C$3:$U$191,14,FALSE)</f>
        <v>否</v>
      </c>
      <c r="AF90" s="200" t="str">
        <f>VLOOKUP(C90,[1]区消防大队!C88:U273,14,0)</f>
        <v>在消防监督管理系统未发现相关行政处罚</v>
      </c>
      <c r="AG90" s="234" t="str">
        <f>VLOOKUP(C90,[1]税务局!$B$3:$L$191,5,FALSE)</f>
        <v>否</v>
      </c>
    </row>
    <row r="91" ht="49.95" customHeight="1" spans="1:33">
      <c r="A91" s="196">
        <v>87</v>
      </c>
      <c r="B91" s="197" t="s">
        <v>367</v>
      </c>
      <c r="C91" s="235" t="s">
        <v>368</v>
      </c>
      <c r="D91" s="197" t="s">
        <v>117</v>
      </c>
      <c r="E91" s="198" t="str">
        <f>VLOOKUP(C91,[1]政数局!$C$3:$G$186,3,FALSE)</f>
        <v>2016/4/22（迁入）</v>
      </c>
      <c r="F91" s="196" t="str">
        <f>VLOOKUP(C91,[1]政数局!$C$3:$G$186,4,FALSE)</f>
        <v>是</v>
      </c>
      <c r="G91" s="199" t="str">
        <f>VLOOKUP(C91,[1]政数局!$C$3:$G$186,5,FALSE)</f>
        <v>制造业</v>
      </c>
      <c r="H91" s="200" t="str">
        <f>VLOOKUP(C91,[1]税务局!$B$3:$L$191,4,FALSE)</f>
        <v>是</v>
      </c>
      <c r="I91" s="196" t="str">
        <f>VLOOKUP(C91,[1]统计局!$C$3:$E$191,2,FALSE)</f>
        <v>是</v>
      </c>
      <c r="J91" s="196" t="str">
        <f>VLOOKUP(C91,[1]统计局!$C$3:$E$191,3,FALSE)</f>
        <v>2017.01</v>
      </c>
      <c r="K91" s="202" t="s">
        <v>118</v>
      </c>
      <c r="L91" s="203" t="s">
        <v>369</v>
      </c>
      <c r="M91" s="200" t="str">
        <f>VLOOKUP(L91,[1]统计局!$F$4:$G$191,2,FALSE)</f>
        <v>2019年在库</v>
      </c>
      <c r="N91" s="196"/>
      <c r="O91" s="200" t="str">
        <f>VLOOKUP(C91,[1]科技局!$C$3:$F$191,4,0)</f>
        <v>1.南沙区2017年度高新技术企业新认定奖励 30万元；2.2018年度创新平台奖励200万元</v>
      </c>
      <c r="P91" s="196" t="s">
        <v>148</v>
      </c>
      <c r="Q91" s="196" t="s">
        <v>370</v>
      </c>
      <c r="R91" s="196" t="s">
        <v>371</v>
      </c>
      <c r="S91" s="196" t="s">
        <v>372</v>
      </c>
      <c r="T91" s="206"/>
      <c r="U91" s="206"/>
      <c r="V91" s="203" t="s">
        <v>373</v>
      </c>
      <c r="W91" s="206"/>
      <c r="X91" s="216" t="str">
        <f>VLOOKUP(C91,'[2]汇总表，按企业分'!$C:$E,3,FALSE)</f>
        <v>先进制造业企业固定资产投资补助、先进制造业企业技改后奖补</v>
      </c>
      <c r="Y91" s="216" t="str">
        <f>VLOOKUP(C91,[1]科技局!$C$3:$F$191,4,0)</f>
        <v>1.南沙区2017年度高新技术企业新认定奖励 30万元；2.2018年度创新平台奖励200万元</v>
      </c>
      <c r="Z91" s="230"/>
      <c r="AA91" s="230"/>
      <c r="AB91" s="196" t="str">
        <f>VLOOKUP(C91,[1]生态环境局!$C$3:$U$191,14,FALSE)</f>
        <v>否</v>
      </c>
      <c r="AC91" s="196" t="str">
        <f>VLOOKUP(C91,[1]住建局!$C$3:$U$191,14,FALSE)</f>
        <v>否</v>
      </c>
      <c r="AD91" s="196" t="str">
        <f>VLOOKUP(C91,[1]应急管理局!$C$3:$J$191,3,FALSE)</f>
        <v>否</v>
      </c>
      <c r="AE91" s="196" t="str">
        <f>VLOOKUP(C91,[1]综合执法局!$C$3:$U$191,14,FALSE)</f>
        <v>否</v>
      </c>
      <c r="AF91" s="200" t="str">
        <f>VLOOKUP(C91,[1]区消防大队!C89:U274,14,0)</f>
        <v>在消防监督管理系统未发现相关行政处罚</v>
      </c>
      <c r="AG91" s="234" t="str">
        <f>VLOOKUP(C91,[1]税务局!$B$3:$L$191,5,FALSE)</f>
        <v>是</v>
      </c>
    </row>
    <row r="92" ht="49.95" customHeight="1" spans="1:33">
      <c r="A92" s="196">
        <v>88</v>
      </c>
      <c r="B92" s="197" t="s">
        <v>55</v>
      </c>
      <c r="C92" s="197" t="s">
        <v>56</v>
      </c>
      <c r="D92" s="197" t="s">
        <v>186</v>
      </c>
      <c r="E92" s="198">
        <f>VLOOKUP(C92,[1]政数局!$C$3:$G$186,3,FALSE)</f>
        <v>38384</v>
      </c>
      <c r="F92" s="196" t="str">
        <f>VLOOKUP(C92,[1]政数局!$C$3:$G$186,4,FALSE)</f>
        <v>是</v>
      </c>
      <c r="G92" s="199" t="str">
        <f>VLOOKUP(C92,[1]政数局!$C$3:$G$186,5,FALSE)</f>
        <v>制造业</v>
      </c>
      <c r="H92" s="200" t="str">
        <f>VLOOKUP(C92,[1]税务局!$B$3:$L$191,4,FALSE)</f>
        <v>是</v>
      </c>
      <c r="I92" s="196" t="str">
        <f>VLOOKUP(C92,[1]统计局!$C$3:$E$191,2,FALSE)</f>
        <v>是</v>
      </c>
      <c r="J92" s="196" t="str">
        <f>VLOOKUP(C92,[1]统计局!$C$3:$E$191,3,FALSE)</f>
        <v>2011.04</v>
      </c>
      <c r="K92" s="202" t="s">
        <v>118</v>
      </c>
      <c r="L92" s="203"/>
      <c r="M92" s="196"/>
      <c r="N92" s="196"/>
      <c r="O92" s="196"/>
      <c r="P92" s="206"/>
      <c r="Q92" s="206"/>
      <c r="R92" s="206"/>
      <c r="S92" s="206"/>
      <c r="T92" s="206"/>
      <c r="U92" s="206"/>
      <c r="V92" s="203"/>
      <c r="W92" s="206"/>
      <c r="X92" s="216" t="str">
        <f>VLOOKUP(C92,'[2]汇总表，按企业分'!$C:$E,3,FALSE)</f>
        <v>先进制造业企业产业联动发展奖、先进制造业企业固定资产投资补助、先进制造业企业技改后奖补</v>
      </c>
      <c r="Y92" s="216">
        <f>VLOOKUP(C92,[1]科技局!$C$3:$F$191,4,0)</f>
        <v>0</v>
      </c>
      <c r="Z92" s="230"/>
      <c r="AA92" s="230"/>
      <c r="AB92" s="196" t="str">
        <f>VLOOKUP(C92,[1]生态环境局!$C$3:$U$191,14,FALSE)</f>
        <v>否</v>
      </c>
      <c r="AC92" s="196" t="str">
        <f>VLOOKUP(C92,[1]住建局!$C$3:$U$191,14,FALSE)</f>
        <v>否</v>
      </c>
      <c r="AD92" s="196" t="str">
        <f>VLOOKUP(C92,[1]应急管理局!$C$3:$J$191,3,FALSE)</f>
        <v>否</v>
      </c>
      <c r="AE92" s="196" t="str">
        <f>VLOOKUP(C92,[1]综合执法局!$C$3:$U$191,14,FALSE)</f>
        <v>否</v>
      </c>
      <c r="AF92" s="200" t="str">
        <f>VLOOKUP(C92,[1]区消防大队!C90:U275,14,0)</f>
        <v>在消防监督管理系统未发现相关行政处罚</v>
      </c>
      <c r="AG92" s="234" t="str">
        <f>VLOOKUP(C92,[1]税务局!$B$3:$L$191,5,FALSE)</f>
        <v>否</v>
      </c>
    </row>
    <row r="93" ht="49.95" customHeight="1" spans="1:33">
      <c r="A93" s="196">
        <v>89</v>
      </c>
      <c r="B93" s="197" t="s">
        <v>374</v>
      </c>
      <c r="C93" s="197" t="s">
        <v>375</v>
      </c>
      <c r="D93" s="197" t="s">
        <v>158</v>
      </c>
      <c r="E93" s="198">
        <f>VLOOKUP(C93,[1]政数局!$C$3:$G$186,3,FALSE)</f>
        <v>42310</v>
      </c>
      <c r="F93" s="196" t="str">
        <f>VLOOKUP(C93,[1]政数局!$C$3:$G$186,4,FALSE)</f>
        <v>是</v>
      </c>
      <c r="G93" s="199" t="str">
        <f>VLOOKUP(C93,[1]政数局!$C$3:$G$186,5,FALSE)</f>
        <v>科学研究和技术服务业</v>
      </c>
      <c r="H93" s="200" t="str">
        <f>VLOOKUP(C93,[1]税务局!$B$3:$L$191,4,FALSE)</f>
        <v>是</v>
      </c>
      <c r="I93" s="196" t="str">
        <f>VLOOKUP(C93,[1]统计局!$C$3:$E$191,2,FALSE)</f>
        <v>是</v>
      </c>
      <c r="J93" s="196" t="str">
        <f>VLOOKUP(C93,[1]统计局!$C$3:$E$191,3,FALSE)</f>
        <v>2017.07</v>
      </c>
      <c r="K93" s="202" t="s">
        <v>118</v>
      </c>
      <c r="L93" s="203"/>
      <c r="M93" s="196"/>
      <c r="N93" s="196"/>
      <c r="O93" s="196"/>
      <c r="P93" s="206"/>
      <c r="Q93" s="206"/>
      <c r="R93" s="206"/>
      <c r="S93" s="206"/>
      <c r="T93" s="206"/>
      <c r="U93" s="206"/>
      <c r="V93" s="203"/>
      <c r="W93" s="206"/>
      <c r="X93" s="216" t="str">
        <f>VLOOKUP(C93,'[2]汇总表，按企业分'!$C:$E,3,FALSE)</f>
        <v>先进制造业企业资金配套</v>
      </c>
      <c r="Y93" s="216">
        <f>VLOOKUP(C93,[1]科技局!$C$3:$F$191,4,0)</f>
        <v>0</v>
      </c>
      <c r="Z93" s="230"/>
      <c r="AA93" s="230"/>
      <c r="AB93" s="196" t="str">
        <f>VLOOKUP(C93,[1]生态环境局!$C$3:$U$191,14,FALSE)</f>
        <v>否</v>
      </c>
      <c r="AC93" s="196" t="str">
        <f>VLOOKUP(C93,[1]住建局!$C$3:$U$191,14,FALSE)</f>
        <v>否</v>
      </c>
      <c r="AD93" s="196" t="str">
        <f>VLOOKUP(C93,[1]应急管理局!$C$3:$J$191,3,FALSE)</f>
        <v>否</v>
      </c>
      <c r="AE93" s="196" t="str">
        <f>VLOOKUP(C93,[1]综合执法局!$C$3:$U$191,14,FALSE)</f>
        <v>否</v>
      </c>
      <c r="AF93" s="200" t="str">
        <f>VLOOKUP(C93,[1]区消防大队!C91:U276,14,0)</f>
        <v>在消防监督管理系统未发现相关行政处罚</v>
      </c>
      <c r="AG93" s="234" t="str">
        <f>VLOOKUP(C93,[1]税务局!$B$3:$L$191,5,FALSE)</f>
        <v>否</v>
      </c>
    </row>
    <row r="94" ht="49.95" customHeight="1" spans="1:33">
      <c r="A94" s="196">
        <v>90</v>
      </c>
      <c r="B94" s="197" t="s">
        <v>376</v>
      </c>
      <c r="C94" s="197" t="s">
        <v>377</v>
      </c>
      <c r="D94" s="197" t="s">
        <v>158</v>
      </c>
      <c r="E94" s="198">
        <f>VLOOKUP(C94,[1]政数局!$C$3:$G$186,3,FALSE)</f>
        <v>42759</v>
      </c>
      <c r="F94" s="196" t="str">
        <f>VLOOKUP(C94,[1]政数局!$C$3:$G$186,4,FALSE)</f>
        <v>是</v>
      </c>
      <c r="G94" s="199" t="str">
        <f>VLOOKUP(C94,[1]政数局!$C$3:$G$186,5,FALSE)</f>
        <v>制造业</v>
      </c>
      <c r="H94" s="200" t="str">
        <f>VLOOKUP(C94,[1]税务局!$B$3:$L$191,4,FALSE)</f>
        <v>是</v>
      </c>
      <c r="I94" s="196" t="str">
        <f>VLOOKUP(C94,[1]统计局!$C$3:$E$191,2,FALSE)</f>
        <v>是</v>
      </c>
      <c r="J94" s="196" t="str">
        <f>VLOOKUP(C94,[1]统计局!$C$3:$E$191,3,FALSE)</f>
        <v>2017.09</v>
      </c>
      <c r="K94" s="202" t="s">
        <v>118</v>
      </c>
      <c r="L94" s="203"/>
      <c r="M94" s="196"/>
      <c r="N94" s="196"/>
      <c r="O94" s="196"/>
      <c r="P94" s="206"/>
      <c r="Q94" s="206"/>
      <c r="R94" s="206"/>
      <c r="S94" s="206"/>
      <c r="T94" s="206"/>
      <c r="U94" s="206"/>
      <c r="V94" s="203"/>
      <c r="W94" s="206"/>
      <c r="X94" s="216" t="str">
        <f>VLOOKUP(C94,'[2]汇总表，按企业分'!$C:$E,3,FALSE)</f>
        <v>先进制造业企业资金配套</v>
      </c>
      <c r="Y94" s="216">
        <f>VLOOKUP(C94,[1]科技局!$C$3:$F$191,4,0)</f>
        <v>0</v>
      </c>
      <c r="Z94" s="230"/>
      <c r="AA94" s="230"/>
      <c r="AB94" s="196" t="str">
        <f>VLOOKUP(C94,[1]生态环境局!$C$3:$U$191,14,FALSE)</f>
        <v>否</v>
      </c>
      <c r="AC94" s="196" t="str">
        <f>VLOOKUP(C94,[1]住建局!$C$3:$U$191,14,FALSE)</f>
        <v>否</v>
      </c>
      <c r="AD94" s="196" t="str">
        <f>VLOOKUP(C94,[1]应急管理局!$C$3:$J$191,3,FALSE)</f>
        <v>否</v>
      </c>
      <c r="AE94" s="196" t="str">
        <f>VLOOKUP(C94,[1]综合执法局!$C$3:$U$191,14,FALSE)</f>
        <v>否</v>
      </c>
      <c r="AF94" s="200" t="str">
        <f>VLOOKUP(C94,[1]区消防大队!C92:U277,14,0)</f>
        <v>在消防监督管理系统未发现相关行政处罚</v>
      </c>
      <c r="AG94" s="234" t="str">
        <f>VLOOKUP(C94,[1]税务局!$B$3:$L$191,5,FALSE)</f>
        <v>否</v>
      </c>
    </row>
    <row r="95" ht="49.95" customHeight="1" spans="1:33">
      <c r="A95" s="196">
        <v>91</v>
      </c>
      <c r="B95" s="197" t="s">
        <v>378</v>
      </c>
      <c r="C95" s="197" t="s">
        <v>379</v>
      </c>
      <c r="D95" s="197" t="s">
        <v>158</v>
      </c>
      <c r="E95" s="198">
        <f>VLOOKUP(C95,[1]政数局!$C$3:$G$186,3,FALSE)</f>
        <v>35634</v>
      </c>
      <c r="F95" s="196" t="str">
        <f>VLOOKUP(C95,[1]政数局!$C$3:$G$186,4,FALSE)</f>
        <v>是</v>
      </c>
      <c r="G95" s="199" t="str">
        <f>VLOOKUP(C95,[1]政数局!$C$3:$G$186,5,FALSE)</f>
        <v>制造业</v>
      </c>
      <c r="H95" s="200" t="str">
        <f>VLOOKUP(C95,[1]税务局!$B$3:$L$191,4,FALSE)</f>
        <v>是</v>
      </c>
      <c r="I95" s="196" t="str">
        <f>VLOOKUP(C95,[1]统计局!$C$3:$E$191,2,FALSE)</f>
        <v>是</v>
      </c>
      <c r="J95" s="196" t="str">
        <f>VLOOKUP(C95,[1]统计局!$C$3:$E$191,3,FALSE)</f>
        <v>2011.04</v>
      </c>
      <c r="K95" s="202" t="s">
        <v>118</v>
      </c>
      <c r="L95" s="203"/>
      <c r="M95" s="196"/>
      <c r="N95" s="196"/>
      <c r="O95" s="200" t="str">
        <f>VLOOKUP(C95,[1]科技局!$C$3:$F$191,4,0)</f>
        <v>1.2016年创新平台奖励200万元</v>
      </c>
      <c r="P95" s="196" t="str">
        <f>VLOOKUP(C95,[1]生态环境局!$C$3:$U$191,14,FALSE)</f>
        <v>是</v>
      </c>
      <c r="Q95" s="200" t="str">
        <f>VLOOKUP(C95,[1]生态环境局!$C$3:$U$191,15,FALSE)</f>
        <v>1、穗环法罚【2019】16号；2、穗环法罚【2019】39号 ；3、穗环法罚【2019】40号</v>
      </c>
      <c r="R95" s="249" t="str">
        <f>VLOOKUP(C95,[1]生态环境局!$C$3:$U$191,16,FALSE)</f>
        <v>1、2019年6月6日；2、2019年10月23日；3、2019年10月23日</v>
      </c>
      <c r="S95" s="199" t="str">
        <f>VLOOKUP(C95,[1]生态环境局!$C$3:$U$191,17,FALSE)</f>
        <v>1、违法内容：自行焚烧处置危险废物建设项目未批先建；处罚金额：5800元；不适用听证程序。2、违法内容：不按规定填写危险废物转移联单；处罚金额：20万元；适用听证程序。3、违法内容：不按规定申报危险废物；处罚金额：10万元；适用听证程序。</v>
      </c>
      <c r="T95" s="196" t="str">
        <f>VLOOKUP(C95,[1]生态环境局!$C$3:$U$191,18,FALSE)</f>
        <v>否</v>
      </c>
      <c r="U95" s="199" t="str">
        <f>VLOOKUP(C95,[1]生态环境局!$C$3:$U$191,19,FALSE)</f>
        <v>根据《政策协调工作会议纪要》第一、（三）条：“……对适用听证程序的视作违法情节 较重，不给予奖励。……”该案适用听证程序。</v>
      </c>
      <c r="V95" s="250" t="s">
        <v>380</v>
      </c>
      <c r="W95" s="199" t="s">
        <v>381</v>
      </c>
      <c r="X95" s="216" t="str">
        <f>VLOOKUP(C95,'[2]汇总表，按企业分'!$C:$E,3,FALSE)</f>
        <v>先进制造业企业资金配套</v>
      </c>
      <c r="Y95" s="216" t="str">
        <f>VLOOKUP(C95,[1]科技局!$C$3:$F$191,4,0)</f>
        <v>1.2016年创新平台奖励200万元</v>
      </c>
      <c r="Z95" s="216"/>
      <c r="AA95" s="230"/>
      <c r="AB95" s="196" t="str">
        <f>VLOOKUP(C95,[1]生态环境局!$C$3:$U$191,14,FALSE)</f>
        <v>是</v>
      </c>
      <c r="AC95" s="196" t="str">
        <f>VLOOKUP(C95,[1]住建局!$C$3:$U$191,14,FALSE)</f>
        <v>否</v>
      </c>
      <c r="AD95" s="196" t="str">
        <f>VLOOKUP(C95,[1]应急管理局!$C$3:$J$191,3,FALSE)</f>
        <v>否</v>
      </c>
      <c r="AE95" s="196" t="str">
        <f>VLOOKUP(C95,[1]综合执法局!$C$3:$U$191,14,FALSE)</f>
        <v>否</v>
      </c>
      <c r="AF95" s="200" t="str">
        <f>VLOOKUP(C95,[1]区消防大队!C93:U278,14,0)</f>
        <v>在消防监督管理系统未发现相关行政处罚</v>
      </c>
      <c r="AG95" s="234" t="str">
        <f>VLOOKUP(C95,[1]税务局!$B$3:$L$191,5,FALSE)</f>
        <v>否</v>
      </c>
    </row>
    <row r="96" ht="49.95" customHeight="1" spans="1:33">
      <c r="A96" s="196">
        <v>92</v>
      </c>
      <c r="B96" s="197" t="s">
        <v>382</v>
      </c>
      <c r="C96" s="197" t="s">
        <v>383</v>
      </c>
      <c r="D96" s="197" t="s">
        <v>158</v>
      </c>
      <c r="E96" s="198">
        <f>VLOOKUP(C96,[1]政数局!$C$3:$G$186,3,FALSE)</f>
        <v>38497</v>
      </c>
      <c r="F96" s="196" t="str">
        <f>VLOOKUP(C96,[1]政数局!$C$3:$G$186,4,FALSE)</f>
        <v>是</v>
      </c>
      <c r="G96" s="199" t="str">
        <f>VLOOKUP(C96,[1]政数局!$C$3:$G$186,5,FALSE)</f>
        <v>制造业</v>
      </c>
      <c r="H96" s="200" t="str">
        <f>VLOOKUP(C96,[1]税务局!$B$3:$L$191,4,FALSE)</f>
        <v>是</v>
      </c>
      <c r="I96" s="196" t="str">
        <f>VLOOKUP(C96,[1]统计局!$C$3:$E$191,2,FALSE)</f>
        <v>是</v>
      </c>
      <c r="J96" s="196" t="str">
        <f>VLOOKUP(C96,[1]统计局!$C$3:$E$191,3,FALSE)</f>
        <v>2011.04</v>
      </c>
      <c r="K96" s="202" t="s">
        <v>118</v>
      </c>
      <c r="L96" s="203"/>
      <c r="M96" s="196"/>
      <c r="N96" s="196"/>
      <c r="O96" s="196"/>
      <c r="P96" s="206"/>
      <c r="Q96" s="206"/>
      <c r="R96" s="206"/>
      <c r="S96" s="206"/>
      <c r="T96" s="206"/>
      <c r="U96" s="206"/>
      <c r="V96" s="203"/>
      <c r="W96" s="206"/>
      <c r="X96" s="216" t="str">
        <f>VLOOKUP(C96,'[2]汇总表，按企业分'!$C:$E,3,FALSE)</f>
        <v>先进制造业企业资金配套</v>
      </c>
      <c r="Y96" s="216">
        <f>VLOOKUP(C96,[1]科技局!$C$3:$F$191,4,0)</f>
        <v>0</v>
      </c>
      <c r="Z96" s="230"/>
      <c r="AA96" s="230"/>
      <c r="AB96" s="196" t="str">
        <f>VLOOKUP(C96,[1]生态环境局!$C$3:$U$191,14,FALSE)</f>
        <v>否</v>
      </c>
      <c r="AC96" s="196" t="str">
        <f>VLOOKUP(C96,[1]住建局!$C$3:$U$191,14,FALSE)</f>
        <v>否</v>
      </c>
      <c r="AD96" s="196" t="str">
        <f>VLOOKUP(C96,[1]应急管理局!$C$3:$J$191,3,FALSE)</f>
        <v>否</v>
      </c>
      <c r="AE96" s="196" t="str">
        <f>VLOOKUP(C96,[1]综合执法局!$C$3:$U$191,14,FALSE)</f>
        <v>否</v>
      </c>
      <c r="AF96" s="200" t="str">
        <f>VLOOKUP(C96,[1]区消防大队!C94:U279,14,0)</f>
        <v>在消防监督管理系统未发现相关行政处罚</v>
      </c>
      <c r="AG96" s="234" t="str">
        <f>VLOOKUP(C96,[1]税务局!$B$3:$L$191,5,FALSE)</f>
        <v>否</v>
      </c>
    </row>
    <row r="97" ht="49.95" customHeight="1" spans="1:33">
      <c r="A97" s="196">
        <v>93</v>
      </c>
      <c r="B97" s="197" t="s">
        <v>384</v>
      </c>
      <c r="C97" s="197" t="s">
        <v>385</v>
      </c>
      <c r="D97" s="197" t="s">
        <v>176</v>
      </c>
      <c r="E97" s="198">
        <f>VLOOKUP(C97,[1]政数局!$C$3:$G$186,3,FALSE)</f>
        <v>41831</v>
      </c>
      <c r="F97" s="196" t="str">
        <f>VLOOKUP(C97,[1]政数局!$C$3:$G$186,4,FALSE)</f>
        <v>是</v>
      </c>
      <c r="G97" s="199" t="str">
        <f>VLOOKUP(C97,[1]政数局!$C$3:$G$186,5,FALSE)</f>
        <v>制造业</v>
      </c>
      <c r="H97" s="200" t="str">
        <f>VLOOKUP(C97,[1]税务局!$B$3:$L$191,4,FALSE)</f>
        <v>是</v>
      </c>
      <c r="I97" s="196" t="str">
        <f>VLOOKUP(C97,[1]统计局!$C$3:$E$191,2,FALSE)</f>
        <v>是</v>
      </c>
      <c r="J97" s="196" t="str">
        <f>VLOOKUP(C97,[1]统计局!$C$3:$E$191,3,FALSE)</f>
        <v>2014.09</v>
      </c>
      <c r="K97" s="202" t="s">
        <v>118</v>
      </c>
      <c r="L97" s="203"/>
      <c r="M97" s="196"/>
      <c r="N97" s="196"/>
      <c r="O97" s="196"/>
      <c r="P97" s="206"/>
      <c r="Q97" s="206"/>
      <c r="R97" s="206"/>
      <c r="S97" s="206"/>
      <c r="T97" s="206"/>
      <c r="U97" s="206"/>
      <c r="V97" s="203"/>
      <c r="W97" s="206"/>
      <c r="X97" s="216" t="str">
        <f>VLOOKUP(C97,'[2]汇总表，按企业分'!$C:$E,3,FALSE)</f>
        <v>非总部型先进制造业企业经营贡献奖</v>
      </c>
      <c r="Y97" s="216">
        <f>VLOOKUP(C97,[1]科技局!$C$3:$F$191,4,0)</f>
        <v>0</v>
      </c>
      <c r="Z97" s="230"/>
      <c r="AA97" s="230"/>
      <c r="AB97" s="196" t="str">
        <f>VLOOKUP(C97,[1]生态环境局!$C$3:$U$191,14,FALSE)</f>
        <v>否</v>
      </c>
      <c r="AC97" s="196" t="str">
        <f>VLOOKUP(C97,[1]住建局!$C$3:$U$191,14,FALSE)</f>
        <v>否</v>
      </c>
      <c r="AD97" s="196" t="str">
        <f>VLOOKUP(C97,[1]应急管理局!$C$3:$J$191,3,FALSE)</f>
        <v>否</v>
      </c>
      <c r="AE97" s="196" t="str">
        <f>VLOOKUP(C97,[1]综合执法局!$C$3:$U$191,14,FALSE)</f>
        <v>否</v>
      </c>
      <c r="AF97" s="200" t="str">
        <f>VLOOKUP(C97,[1]区消防大队!C95:U280,14,0)</f>
        <v>在消防监督管理系统未发现相关行政处罚</v>
      </c>
      <c r="AG97" s="234" t="str">
        <f>VLOOKUP(C97,[1]税务局!$B$3:$L$191,5,FALSE)</f>
        <v>否</v>
      </c>
    </row>
    <row r="98" ht="49.95" customHeight="1" spans="1:33">
      <c r="A98" s="196">
        <v>94</v>
      </c>
      <c r="B98" s="197" t="s">
        <v>386</v>
      </c>
      <c r="C98" s="197" t="s">
        <v>387</v>
      </c>
      <c r="D98" s="197" t="s">
        <v>176</v>
      </c>
      <c r="E98" s="198">
        <f>VLOOKUP(C98,[1]政数局!$C$3:$G$186,3,FALSE)</f>
        <v>35523</v>
      </c>
      <c r="F98" s="196" t="str">
        <f>VLOOKUP(C98,[1]政数局!$C$3:$G$186,4,FALSE)</f>
        <v>是</v>
      </c>
      <c r="G98" s="199" t="str">
        <f>VLOOKUP(C98,[1]政数局!$C$3:$G$186,5,FALSE)</f>
        <v>制造业</v>
      </c>
      <c r="H98" s="200" t="str">
        <f>VLOOKUP(C98,[1]税务局!$B$3:$L$191,4,FALSE)</f>
        <v>是</v>
      </c>
      <c r="I98" s="196" t="str">
        <f>VLOOKUP(C98,[1]统计局!$C$3:$E$191,2,FALSE)</f>
        <v>是</v>
      </c>
      <c r="J98" s="196" t="str">
        <f>VLOOKUP(C98,[1]统计局!$C$3:$E$191,3,FALSE)</f>
        <v>2011.04</v>
      </c>
      <c r="K98" s="202" t="s">
        <v>118</v>
      </c>
      <c r="L98" s="203"/>
      <c r="M98" s="196"/>
      <c r="N98" s="196"/>
      <c r="O98" s="196"/>
      <c r="P98" s="206"/>
      <c r="Q98" s="206"/>
      <c r="R98" s="206"/>
      <c r="S98" s="206"/>
      <c r="T98" s="206"/>
      <c r="U98" s="206"/>
      <c r="V98" s="203"/>
      <c r="W98" s="206"/>
      <c r="X98" s="216" t="str">
        <f>VLOOKUP(C98,'[2]汇总表，按企业分'!$C:$E,3,FALSE)</f>
        <v>非总部型先进制造业企业经营贡献奖</v>
      </c>
      <c r="Y98" s="216">
        <f>VLOOKUP(C98,[1]科技局!$C$3:$F$191,4,0)</f>
        <v>0</v>
      </c>
      <c r="Z98" s="230"/>
      <c r="AA98" s="230"/>
      <c r="AB98" s="196" t="str">
        <f>VLOOKUP(C98,[1]生态环境局!$C$3:$U$191,14,FALSE)</f>
        <v>否</v>
      </c>
      <c r="AC98" s="196" t="str">
        <f>VLOOKUP(C98,[1]住建局!$C$3:$U$191,14,FALSE)</f>
        <v>否</v>
      </c>
      <c r="AD98" s="196" t="str">
        <f>VLOOKUP(C98,[1]应急管理局!$C$3:$J$191,3,FALSE)</f>
        <v>否</v>
      </c>
      <c r="AE98" s="196" t="str">
        <f>VLOOKUP(C98,[1]综合执法局!$C$3:$U$191,14,FALSE)</f>
        <v>否</v>
      </c>
      <c r="AF98" s="200" t="str">
        <f>VLOOKUP(C98,[1]区消防大队!C96:U281,14,0)</f>
        <v>在消防监督管理系统未发现相关行政处罚</v>
      </c>
      <c r="AG98" s="234" t="str">
        <f>VLOOKUP(C98,[1]税务局!$B$3:$L$191,5,FALSE)</f>
        <v>否</v>
      </c>
    </row>
    <row r="99" ht="49.95" customHeight="1" spans="1:33">
      <c r="A99" s="196">
        <v>95</v>
      </c>
      <c r="B99" s="236" t="s">
        <v>388</v>
      </c>
      <c r="C99" s="236" t="s">
        <v>389</v>
      </c>
      <c r="D99" s="237" t="s">
        <v>134</v>
      </c>
      <c r="E99" s="198">
        <f>VLOOKUP(C99,[1]政数局!$C$3:$G$186,3,FALSE)</f>
        <v>38734</v>
      </c>
      <c r="F99" s="196" t="str">
        <f>VLOOKUP(C99,[1]政数局!$C$3:$G$186,4,FALSE)</f>
        <v>是</v>
      </c>
      <c r="G99" s="199" t="str">
        <f>VLOOKUP(C99,[1]政数局!$C$3:$G$186,5,FALSE)</f>
        <v>制造业</v>
      </c>
      <c r="H99" s="200" t="str">
        <f>VLOOKUP(C99,[1]税务局!$B$3:$L$191,4,FALSE)</f>
        <v>是</v>
      </c>
      <c r="I99" s="196" t="str">
        <f>VLOOKUP(C99,[1]统计局!$C$3:$E$191,2,FALSE)</f>
        <v>是</v>
      </c>
      <c r="J99" s="196" t="str">
        <f>VLOOKUP(C99,[1]统计局!$C$3:$E$191,3,FALSE)</f>
        <v>2011.04</v>
      </c>
      <c r="K99" s="202" t="s">
        <v>118</v>
      </c>
      <c r="L99" s="203" t="s">
        <v>390</v>
      </c>
      <c r="M99" s="200" t="str">
        <f>VLOOKUP(L99,[1]统计局!$F$4:$G$191,2,FALSE)</f>
        <v>2019年在库</v>
      </c>
      <c r="N99" s="196"/>
      <c r="O99" s="200" t="str">
        <f>VLOOKUP(C99,[1]科技局!$C$3:$F$191,4,0)</f>
        <v>2016年创新平台奖励200万元</v>
      </c>
      <c r="P99" s="206"/>
      <c r="Q99" s="206"/>
      <c r="R99" s="206"/>
      <c r="S99" s="206"/>
      <c r="T99" s="206"/>
      <c r="U99" s="206"/>
      <c r="V99" s="203"/>
      <c r="W99" s="206"/>
      <c r="X99" s="216" t="str">
        <f>VLOOKUP(C99,'[2]汇总表，按企业分'!$C:$E,3,FALSE)</f>
        <v>先进制造业企业技改后奖补</v>
      </c>
      <c r="Y99" s="216" t="str">
        <f>VLOOKUP(C99,[1]科技局!$C$3:$F$191,4,0)</f>
        <v>2016年创新平台奖励200万元</v>
      </c>
      <c r="Z99" s="230"/>
      <c r="AA99" s="230"/>
      <c r="AB99" s="196" t="str">
        <f>VLOOKUP(C99,[1]生态环境局!$C$3:$U$191,14,FALSE)</f>
        <v>否</v>
      </c>
      <c r="AC99" s="196" t="str">
        <f>VLOOKUP(C99,[1]住建局!$C$3:$U$191,14,FALSE)</f>
        <v>否</v>
      </c>
      <c r="AD99" s="196" t="str">
        <f>VLOOKUP(C99,[1]应急管理局!$C$3:$J$191,3,FALSE)</f>
        <v>否</v>
      </c>
      <c r="AE99" s="196" t="str">
        <f>VLOOKUP(C99,[1]综合执法局!$C$3:$U$191,14,FALSE)</f>
        <v>否</v>
      </c>
      <c r="AF99" s="200" t="str">
        <f>VLOOKUP(C99,[1]区消防大队!C97:U282,14,0)</f>
        <v>在消防监督管理系统未发现相关行政处罚</v>
      </c>
      <c r="AG99" s="234" t="str">
        <f>VLOOKUP(C99,[1]税务局!$B$3:$L$191,5,FALSE)</f>
        <v>否</v>
      </c>
    </row>
    <row r="100" ht="49.95" customHeight="1" spans="1:33">
      <c r="A100" s="196">
        <v>96</v>
      </c>
      <c r="B100" s="236" t="s">
        <v>391</v>
      </c>
      <c r="C100" s="236" t="s">
        <v>392</v>
      </c>
      <c r="D100" s="236" t="s">
        <v>393</v>
      </c>
      <c r="E100" s="198">
        <f>VLOOKUP(C100,[1]政数局!$C$3:$G$186,3,FALSE)</f>
        <v>38455</v>
      </c>
      <c r="F100" s="196" t="str">
        <f>VLOOKUP(C100,[1]政数局!$C$3:$G$186,4,FALSE)</f>
        <v>是</v>
      </c>
      <c r="G100" s="199" t="str">
        <f>VLOOKUP(C100,[1]政数局!$C$3:$G$186,5,FALSE)</f>
        <v>制造业</v>
      </c>
      <c r="H100" s="200" t="str">
        <f>VLOOKUP(C100,[1]税务局!$B$3:$L$191,4,FALSE)</f>
        <v>是</v>
      </c>
      <c r="I100" s="196" t="str">
        <f>VLOOKUP(C100,[1]统计局!$C$3:$E$191,2,FALSE)</f>
        <v>是</v>
      </c>
      <c r="J100" s="196" t="str">
        <f>VLOOKUP(C100,[1]统计局!$C$3:$E$191,3,FALSE)</f>
        <v>2011.04</v>
      </c>
      <c r="K100" s="202" t="s">
        <v>118</v>
      </c>
      <c r="L100" s="203" t="s">
        <v>394</v>
      </c>
      <c r="M100" s="200" t="str">
        <f>VLOOKUP(L100,[1]统计局!$F$4:$G$191,2,FALSE)</f>
        <v>2019年在库</v>
      </c>
      <c r="N100" s="196"/>
      <c r="O100" s="196"/>
      <c r="P100" s="206"/>
      <c r="Q100" s="206"/>
      <c r="R100" s="206"/>
      <c r="S100" s="206"/>
      <c r="T100" s="206"/>
      <c r="U100" s="206"/>
      <c r="V100" s="203"/>
      <c r="W100" s="206"/>
      <c r="X100" s="216" t="str">
        <f>VLOOKUP(C100,'[2]汇总表，按企业分'!$C:$E,3,FALSE)</f>
        <v>先进制造业企业固定资产投资补助、先进制造业企业技改后奖补</v>
      </c>
      <c r="Y100" s="216">
        <f>VLOOKUP(C100,[1]科技局!$C$3:$F$191,4,0)</f>
        <v>0</v>
      </c>
      <c r="Z100" s="230"/>
      <c r="AA100" s="230"/>
      <c r="AB100" s="196" t="str">
        <f>VLOOKUP(C100,[1]生态环境局!$C$3:$U$191,14,FALSE)</f>
        <v>否</v>
      </c>
      <c r="AC100" s="196" t="str">
        <f>VLOOKUP(C100,[1]住建局!$C$3:$U$191,14,FALSE)</f>
        <v>否</v>
      </c>
      <c r="AD100" s="196" t="str">
        <f>VLOOKUP(C100,[1]应急管理局!$C$3:$J$191,3,FALSE)</f>
        <v>否</v>
      </c>
      <c r="AE100" s="196" t="str">
        <f>VLOOKUP(C100,[1]综合执法局!$C$3:$U$191,14,FALSE)</f>
        <v>否</v>
      </c>
      <c r="AF100" s="200" t="str">
        <f>VLOOKUP(C100,[1]区消防大队!C98:U283,14,0)</f>
        <v>在消防监督管理系统未发现相关行政处罚</v>
      </c>
      <c r="AG100" s="234" t="str">
        <f>VLOOKUP(C100,[1]税务局!$B$3:$L$191,5,FALSE)</f>
        <v>否</v>
      </c>
    </row>
    <row r="101" ht="49.95" customHeight="1" spans="1:33">
      <c r="A101" s="196">
        <v>97</v>
      </c>
      <c r="B101" s="236" t="s">
        <v>395</v>
      </c>
      <c r="C101" s="236" t="s">
        <v>396</v>
      </c>
      <c r="D101" s="236" t="s">
        <v>397</v>
      </c>
      <c r="E101" s="198">
        <f>VLOOKUP(C101,[1]政数局!$C$3:$G$186,3,FALSE)</f>
        <v>39701</v>
      </c>
      <c r="F101" s="196" t="str">
        <f>VLOOKUP(C101,[1]政数局!$C$3:$G$186,4,FALSE)</f>
        <v>是</v>
      </c>
      <c r="G101" s="199" t="str">
        <f>VLOOKUP(C101,[1]政数局!$C$3:$G$186,5,FALSE)</f>
        <v>制造业</v>
      </c>
      <c r="H101" s="200" t="str">
        <f>VLOOKUP(C101,[1]税务局!$B$3:$L$191,4,FALSE)</f>
        <v>是</v>
      </c>
      <c r="I101" s="196" t="str">
        <f>VLOOKUP(C101,[1]统计局!$C$3:$E$191,2,FALSE)</f>
        <v>是</v>
      </c>
      <c r="J101" s="196" t="str">
        <f>VLOOKUP(C101,[1]统计局!$C$3:$E$191,3,FALSE)</f>
        <v>2013.05</v>
      </c>
      <c r="K101" s="202" t="s">
        <v>118</v>
      </c>
      <c r="L101" s="203" t="s">
        <v>398</v>
      </c>
      <c r="M101" s="200" t="str">
        <f>VLOOKUP(L101,[1]统计局!$F$4:$G$191,2,FALSE)</f>
        <v>2019年在库</v>
      </c>
      <c r="N101" s="196"/>
      <c r="O101" s="196"/>
      <c r="P101" s="206"/>
      <c r="Q101" s="206"/>
      <c r="R101" s="206"/>
      <c r="S101" s="206"/>
      <c r="T101" s="206"/>
      <c r="U101" s="206"/>
      <c r="V101" s="203"/>
      <c r="W101" s="206"/>
      <c r="X101" s="216" t="str">
        <f>VLOOKUP(C101,'[2]汇总表，按企业分'!$C:$E,3,FALSE)</f>
        <v>先进制造业企业固定资产投资补助、先进制造业企业技改后奖补</v>
      </c>
      <c r="Y101" s="216">
        <f>VLOOKUP(C101,[1]科技局!$C$3:$F$191,4,0)</f>
        <v>0</v>
      </c>
      <c r="Z101" s="230"/>
      <c r="AA101" s="230"/>
      <c r="AB101" s="196" t="str">
        <f>VLOOKUP(C101,[1]生态环境局!$C$3:$U$191,14,FALSE)</f>
        <v>否</v>
      </c>
      <c r="AC101" s="196" t="str">
        <f>VLOOKUP(C101,[1]住建局!$C$3:$U$191,14,FALSE)</f>
        <v>否</v>
      </c>
      <c r="AD101" s="196" t="str">
        <f>VLOOKUP(C101,[1]应急管理局!$C$3:$J$191,3,FALSE)</f>
        <v>否</v>
      </c>
      <c r="AE101" s="196" t="str">
        <f>VLOOKUP(C101,[1]综合执法局!$C$3:$U$191,14,FALSE)</f>
        <v>否</v>
      </c>
      <c r="AF101" s="200" t="str">
        <f>VLOOKUP(C101,[1]区消防大队!C99:U284,14,0)</f>
        <v>在消防监督管理系统未发现相关行政处罚</v>
      </c>
      <c r="AG101" s="234" t="str">
        <f>VLOOKUP(C101,[1]税务局!$B$3:$L$191,5,FALSE)</f>
        <v>否</v>
      </c>
    </row>
    <row r="102" ht="105.6" customHeight="1" spans="1:33">
      <c r="A102" s="196">
        <v>98</v>
      </c>
      <c r="B102" s="236" t="s">
        <v>399</v>
      </c>
      <c r="C102" s="236" t="s">
        <v>400</v>
      </c>
      <c r="D102" s="236" t="s">
        <v>401</v>
      </c>
      <c r="E102" s="198">
        <f>VLOOKUP(C102,[1]政数局!$C$3:$G$186,3,FALSE)</f>
        <v>33689</v>
      </c>
      <c r="F102" s="196" t="str">
        <f>VLOOKUP(C102,[1]政数局!$C$3:$G$186,4,FALSE)</f>
        <v>是</v>
      </c>
      <c r="G102" s="199" t="str">
        <f>VLOOKUP(C102,[1]政数局!$C$3:$G$186,5,FALSE)</f>
        <v>制造业</v>
      </c>
      <c r="H102" s="200" t="str">
        <f>VLOOKUP(C102,[1]税务局!$B$3:$L$191,4,FALSE)</f>
        <v>是</v>
      </c>
      <c r="I102" s="196" t="str">
        <f>VLOOKUP(C102,[1]统计局!$C$3:$E$191,2,FALSE)</f>
        <v>是</v>
      </c>
      <c r="J102" s="196" t="str">
        <f>VLOOKUP(C102,[1]统计局!$C$3:$E$191,3,FALSE)</f>
        <v>2013.05</v>
      </c>
      <c r="K102" s="202" t="s">
        <v>118</v>
      </c>
      <c r="L102" s="203" t="s">
        <v>402</v>
      </c>
      <c r="M102" s="200" t="s">
        <v>403</v>
      </c>
      <c r="N102" s="196"/>
      <c r="O102" s="242" t="s">
        <v>404</v>
      </c>
      <c r="P102" s="206"/>
      <c r="Q102" s="206"/>
      <c r="R102" s="206"/>
      <c r="S102" s="206"/>
      <c r="T102" s="206"/>
      <c r="U102" s="206"/>
      <c r="V102" s="203"/>
      <c r="W102" s="206"/>
      <c r="X102" s="216" t="str">
        <f>VLOOKUP(C102,'[2]汇总表，按企业分'!$C:$E,3,FALSE)</f>
        <v>先进制造业企业固定资产投资补助</v>
      </c>
      <c r="Y102" s="216" t="str">
        <f>VLOOKUP(C102,[1]科技局!$C$3:$F$191,4,0)</f>
        <v>1.2017年度南沙区专利补贴2.7万元；2.2018年度高新技术企业新认定奖励 30万元；3.正在申请南沙区高成长型科技企业2019年研发经费投入奖励</v>
      </c>
      <c r="Z102" s="230"/>
      <c r="AA102" s="230"/>
      <c r="AB102" s="196" t="str">
        <f>VLOOKUP(C102,[1]生态环境局!$C$3:$U$191,14,FALSE)</f>
        <v>否</v>
      </c>
      <c r="AC102" s="196" t="str">
        <f>VLOOKUP(C102,[1]住建局!$C$3:$U$191,14,FALSE)</f>
        <v>否</v>
      </c>
      <c r="AD102" s="196" t="str">
        <f>VLOOKUP(C102,[1]应急管理局!$C$3:$J$191,3,FALSE)</f>
        <v>否</v>
      </c>
      <c r="AE102" s="196" t="str">
        <f>VLOOKUP(C102,[1]综合执法局!$C$3:$U$191,14,FALSE)</f>
        <v>否</v>
      </c>
      <c r="AF102" s="200" t="str">
        <f>VLOOKUP(C102,[1]区消防大队!C100:U285,14,0)</f>
        <v>在消防监督管理系统未发现相关行政处罚</v>
      </c>
      <c r="AG102" s="234" t="str">
        <f>VLOOKUP(C102,[1]税务局!$B$3:$L$191,5,FALSE)</f>
        <v>否</v>
      </c>
    </row>
    <row r="103" ht="49.95" customHeight="1" spans="1:33">
      <c r="A103" s="196">
        <v>99</v>
      </c>
      <c r="B103" s="236" t="s">
        <v>405</v>
      </c>
      <c r="C103" s="236" t="s">
        <v>406</v>
      </c>
      <c r="D103" s="237" t="s">
        <v>158</v>
      </c>
      <c r="E103" s="198">
        <f>VLOOKUP(C103,[1]政数局!$C$3:$G$186,3,FALSE)</f>
        <v>40689</v>
      </c>
      <c r="F103" s="196" t="str">
        <f>VLOOKUP(C103,[1]政数局!$C$3:$G$186,4,FALSE)</f>
        <v>是</v>
      </c>
      <c r="G103" s="199" t="str">
        <f>VLOOKUP(C103,[1]政数局!$C$3:$G$186,5,FALSE)</f>
        <v>制造业</v>
      </c>
      <c r="H103" s="200" t="str">
        <f>VLOOKUP(C103,[1]税务局!$B$3:$L$191,4,FALSE)</f>
        <v>是</v>
      </c>
      <c r="I103" s="196" t="str">
        <f>VLOOKUP(C103,[1]统计局!$C$3:$E$191,2,FALSE)</f>
        <v>是</v>
      </c>
      <c r="J103" s="196" t="str">
        <f>VLOOKUP(C103,[1]统计局!$C$3:$E$191,3,FALSE)</f>
        <v>2015.03</v>
      </c>
      <c r="K103" s="202" t="s">
        <v>118</v>
      </c>
      <c r="L103" s="203"/>
      <c r="M103" s="196"/>
      <c r="N103" s="196"/>
      <c r="O103" s="200" t="str">
        <f>VLOOKUP(C103,[1]科技局!$C$3:$F$191,4,0)</f>
        <v>1.2016年度南沙区专利补贴0.98万元；2.2017年度南沙区专利补贴0.3万元；3.南沙区2017年度专利技术产业化资助20万元；4.2018年度高新技术企业新认定奖励 30万元</v>
      </c>
      <c r="P103" s="206"/>
      <c r="Q103" s="206"/>
      <c r="R103" s="206"/>
      <c r="S103" s="206"/>
      <c r="T103" s="206"/>
      <c r="U103" s="206"/>
      <c r="V103" s="203"/>
      <c r="W103" s="206"/>
      <c r="X103" s="216" t="str">
        <f>VLOOKUP(C103,'[2]汇总表，按企业分'!$C:$E,3,FALSE)</f>
        <v>先进制造业企业资金配套</v>
      </c>
      <c r="Y103" s="216" t="str">
        <f>VLOOKUP(C103,[1]科技局!$C$3:$F$191,4,0)</f>
        <v>1.2016年度南沙区专利补贴0.98万元；2.2017年度南沙区专利补贴0.3万元；3.南沙区2017年度专利技术产业化资助20万元；4.2018年度高新技术企业新认定奖励 30万元</v>
      </c>
      <c r="Z103" s="230"/>
      <c r="AA103" s="230"/>
      <c r="AB103" s="196" t="str">
        <f>VLOOKUP(C103,[1]生态环境局!$C$3:$U$191,14,FALSE)</f>
        <v>否</v>
      </c>
      <c r="AC103" s="196" t="str">
        <f>VLOOKUP(C103,[1]住建局!$C$3:$U$191,14,FALSE)</f>
        <v>否</v>
      </c>
      <c r="AD103" s="196" t="str">
        <f>VLOOKUP(C103,[1]应急管理局!$C$3:$J$191,3,FALSE)</f>
        <v>否</v>
      </c>
      <c r="AE103" s="196" t="str">
        <f>VLOOKUP(C103,[1]综合执法局!$C$3:$U$191,14,FALSE)</f>
        <v>否</v>
      </c>
      <c r="AF103" s="200" t="str">
        <f>VLOOKUP(C103,[1]区消防大队!C101:U286,14,0)</f>
        <v>在消防监督管理系统未发现相关行政处罚</v>
      </c>
      <c r="AG103" s="234" t="str">
        <f>VLOOKUP(C103,[1]税务局!$B$3:$L$191,5,FALSE)</f>
        <v>否</v>
      </c>
    </row>
    <row r="104" ht="49.95" customHeight="1" spans="1:33">
      <c r="A104" s="196">
        <v>100</v>
      </c>
      <c r="B104" s="236" t="s">
        <v>407</v>
      </c>
      <c r="C104" s="236" t="s">
        <v>408</v>
      </c>
      <c r="D104" s="237" t="s">
        <v>409</v>
      </c>
      <c r="E104" s="198" t="str">
        <f>VLOOKUP(C104,[1]政数局!$C$3:$G$186,3,FALSE)</f>
        <v>/</v>
      </c>
      <c r="F104" s="196" t="str">
        <f>VLOOKUP(C104,[1]政数局!$C$3:$G$186,4,FALSE)</f>
        <v>是</v>
      </c>
      <c r="G104" s="199" t="str">
        <f>VLOOKUP(C104,[1]政数局!$C$3:$G$186,5,FALSE)</f>
        <v>科学研究和技术服务业</v>
      </c>
      <c r="H104" s="200" t="str">
        <f>VLOOKUP(C104,[1]税务局!$B$3:$L$191,4,FALSE)</f>
        <v>是</v>
      </c>
      <c r="I104" s="196" t="str">
        <f>VLOOKUP(C104,[1]统计局!$C$3:$E$191,2,FALSE)</f>
        <v>是</v>
      </c>
      <c r="J104" s="196" t="str">
        <f>VLOOKUP(C104,[1]统计局!$C$3:$E$191,3,FALSE)</f>
        <v>2016.02</v>
      </c>
      <c r="K104" s="202" t="s">
        <v>118</v>
      </c>
      <c r="L104" s="203" t="s">
        <v>410</v>
      </c>
      <c r="M104" s="200" t="e">
        <f>VLOOKUP(L104,[1]统计局!$F$4:$G$191,2,FALSE)</f>
        <v>#N/A</v>
      </c>
      <c r="N104" s="196"/>
      <c r="O104" s="200" t="str">
        <f>VLOOKUP(C104,[1]科技局!$C$3:$F$191,4,0)</f>
        <v>1.2016年度南沙区专利补贴1.26万元；2.2017年度南沙区专利补贴1.6万元；3.2017年创新平台奖励200万元；4.南沙区2017年度高新技术企业新认定奖励30万元；5.正在申报高成长型科技企业2019年研发经费投入奖励</v>
      </c>
      <c r="P104" s="206"/>
      <c r="Q104" s="206"/>
      <c r="R104" s="206"/>
      <c r="S104" s="206"/>
      <c r="T104" s="206"/>
      <c r="U104" s="206"/>
      <c r="V104" s="203"/>
      <c r="W104" s="206"/>
      <c r="X104" s="216" t="str">
        <f>VLOOKUP(C104,'[2]汇总表，按企业分'!$C:$E,3,FALSE)</f>
        <v>先进制造业企业固定资产投资补助</v>
      </c>
      <c r="Y104" s="216" t="str">
        <f>VLOOKUP(C104,[1]科技局!$C$3:$F$191,4,0)</f>
        <v>1.2016年度南沙区专利补贴1.26万元；2.2017年度南沙区专利补贴1.6万元；3.2017年创新平台奖励200万元；4.南沙区2017年度高新技术企业新认定奖励30万元；5.正在申报高成长型科技企业2019年研发经费投入奖励</v>
      </c>
      <c r="Z104" s="230"/>
      <c r="AA104" s="230"/>
      <c r="AB104" s="196" t="str">
        <f>VLOOKUP(C104,[1]生态环境局!$C$3:$U$191,14,FALSE)</f>
        <v>否</v>
      </c>
      <c r="AC104" s="196" t="str">
        <f>VLOOKUP(C104,[1]住建局!$C$3:$U$191,14,FALSE)</f>
        <v>否</v>
      </c>
      <c r="AD104" s="196" t="str">
        <f>VLOOKUP(C104,[1]应急管理局!$C$3:$J$191,3,FALSE)</f>
        <v>否</v>
      </c>
      <c r="AE104" s="196" t="str">
        <f>VLOOKUP(C104,[1]综合执法局!$C$3:$U$191,14,FALSE)</f>
        <v>否</v>
      </c>
      <c r="AF104" s="200" t="str">
        <f>VLOOKUP(C104,[1]区消防大队!C102:U287,14,0)</f>
        <v>在消防监督管理系统未发现相关行政处罚</v>
      </c>
      <c r="AG104" s="234" t="str">
        <f>VLOOKUP(C104,[1]税务局!$B$3:$L$191,5,FALSE)</f>
        <v>否</v>
      </c>
    </row>
    <row r="105" ht="49.95" customHeight="1" spans="1:33">
      <c r="A105" s="196">
        <v>101</v>
      </c>
      <c r="B105" s="236" t="s">
        <v>411</v>
      </c>
      <c r="C105" s="236" t="s">
        <v>412</v>
      </c>
      <c r="D105" s="237" t="s">
        <v>158</v>
      </c>
      <c r="E105" s="198">
        <f>VLOOKUP(C105,[1]政数局!$C$3:$G$186,3,FALSE)</f>
        <v>40442</v>
      </c>
      <c r="F105" s="196" t="str">
        <f>VLOOKUP(C105,[1]政数局!$C$3:$G$186,4,FALSE)</f>
        <v>是</v>
      </c>
      <c r="G105" s="199" t="str">
        <f>VLOOKUP(C105,[1]政数局!$C$3:$G$186,5,FALSE)</f>
        <v>制造业</v>
      </c>
      <c r="H105" s="200" t="str">
        <f>VLOOKUP(C105,[1]税务局!$B$3:$L$191,4,FALSE)</f>
        <v>是</v>
      </c>
      <c r="I105" s="196" t="str">
        <f>VLOOKUP(C105,[1]统计局!$C$3:$E$191,2,FALSE)</f>
        <v>是</v>
      </c>
      <c r="J105" s="196" t="str">
        <f>VLOOKUP(C105,[1]统计局!$C$3:$E$191,3,FALSE)</f>
        <v>2013.10</v>
      </c>
      <c r="K105" s="202" t="s">
        <v>118</v>
      </c>
      <c r="L105" s="203"/>
      <c r="M105" s="196"/>
      <c r="N105" s="196"/>
      <c r="O105" s="196"/>
      <c r="P105" s="206"/>
      <c r="Q105" s="206"/>
      <c r="R105" s="206"/>
      <c r="S105" s="206"/>
      <c r="T105" s="206"/>
      <c r="U105" s="206"/>
      <c r="V105" s="203"/>
      <c r="W105" s="206"/>
      <c r="X105" s="216" t="str">
        <f>VLOOKUP(C105,'[2]汇总表，按企业分'!$C:$E,3,FALSE)</f>
        <v>先进制造业企业资金配套</v>
      </c>
      <c r="Y105" s="216">
        <f>VLOOKUP(C105,[1]科技局!$C$3:$F$191,4,0)</f>
        <v>0</v>
      </c>
      <c r="Z105" s="230"/>
      <c r="AA105" s="230"/>
      <c r="AB105" s="196" t="str">
        <f>VLOOKUP(C105,[1]生态环境局!$C$3:$U$191,14,FALSE)</f>
        <v>否</v>
      </c>
      <c r="AC105" s="196" t="str">
        <f>VLOOKUP(C105,[1]住建局!$C$3:$U$191,14,FALSE)</f>
        <v>否</v>
      </c>
      <c r="AD105" s="196" t="str">
        <f>VLOOKUP(C105,[1]应急管理局!$C$3:$J$191,3,FALSE)</f>
        <v>否</v>
      </c>
      <c r="AE105" s="196" t="str">
        <f>VLOOKUP(C105,[1]综合执法局!$C$3:$U$191,14,FALSE)</f>
        <v>否</v>
      </c>
      <c r="AF105" s="200" t="str">
        <f>VLOOKUP(C105,[1]区消防大队!C103:U288,14,0)</f>
        <v>在消防监督管理系统未发现相关行政处罚</v>
      </c>
      <c r="AG105" s="234" t="str">
        <f>VLOOKUP(C105,[1]税务局!$B$3:$L$191,5,FALSE)</f>
        <v>否</v>
      </c>
    </row>
    <row r="106" ht="49.95" customHeight="1" spans="1:33">
      <c r="A106" s="196">
        <v>102</v>
      </c>
      <c r="B106" s="236" t="s">
        <v>413</v>
      </c>
      <c r="C106" s="236" t="s">
        <v>414</v>
      </c>
      <c r="D106" s="237" t="s">
        <v>158</v>
      </c>
      <c r="E106" s="198">
        <f>VLOOKUP(C106,[1]政数局!$C$3:$G$186,3,FALSE)</f>
        <v>38617</v>
      </c>
      <c r="F106" s="196" t="str">
        <f>VLOOKUP(C106,[1]政数局!$C$3:$G$186,4,FALSE)</f>
        <v>是</v>
      </c>
      <c r="G106" s="199" t="str">
        <f>VLOOKUP(C106,[1]政数局!$C$3:$G$186,5,FALSE)</f>
        <v>制造业</v>
      </c>
      <c r="H106" s="200" t="str">
        <f>VLOOKUP(C106,[1]税务局!$B$3:$L$191,4,FALSE)</f>
        <v>是</v>
      </c>
      <c r="I106" s="196" t="str">
        <f>VLOOKUP(C106,[1]统计局!$C$3:$E$191,2,FALSE)</f>
        <v>是</v>
      </c>
      <c r="J106" s="196" t="str">
        <f>VLOOKUP(C106,[1]统计局!$C$3:$E$191,3,FALSE)</f>
        <v>2011.04</v>
      </c>
      <c r="K106" s="202" t="s">
        <v>118</v>
      </c>
      <c r="L106" s="203"/>
      <c r="M106" s="196"/>
      <c r="N106" s="196"/>
      <c r="O106" s="196"/>
      <c r="P106" s="206"/>
      <c r="Q106" s="206"/>
      <c r="R106" s="206"/>
      <c r="S106" s="206"/>
      <c r="T106" s="206"/>
      <c r="U106" s="206"/>
      <c r="V106" s="203"/>
      <c r="W106" s="206"/>
      <c r="X106" s="216" t="str">
        <f>VLOOKUP(C106,'[2]汇总表，按企业分'!$C:$E,3,FALSE)</f>
        <v>先进制造业企业资金配套</v>
      </c>
      <c r="Y106" s="216">
        <f>VLOOKUP(C106,[1]科技局!$C$3:$F$191,4,0)</f>
        <v>0</v>
      </c>
      <c r="Z106" s="230"/>
      <c r="AA106" s="230"/>
      <c r="AB106" s="196" t="str">
        <f>VLOOKUP(C106,[1]生态环境局!$C$3:$U$191,14,FALSE)</f>
        <v>否</v>
      </c>
      <c r="AC106" s="196" t="str">
        <f>VLOOKUP(C106,[1]住建局!$C$3:$U$191,14,FALSE)</f>
        <v>否</v>
      </c>
      <c r="AD106" s="196" t="str">
        <f>VLOOKUP(C106,[1]应急管理局!$C$3:$J$191,3,FALSE)</f>
        <v>否</v>
      </c>
      <c r="AE106" s="196" t="str">
        <f>VLOOKUP(C106,[1]综合执法局!$C$3:$U$191,14,FALSE)</f>
        <v>否</v>
      </c>
      <c r="AF106" s="200" t="str">
        <f>VLOOKUP(C106,[1]区消防大队!C104:U289,14,0)</f>
        <v>在消防监督管理系统未发现相关行政处罚</v>
      </c>
      <c r="AG106" s="234" t="str">
        <f>VLOOKUP(C106,[1]税务局!$B$3:$L$191,5,FALSE)</f>
        <v>否</v>
      </c>
    </row>
    <row r="107" ht="49.95" customHeight="1" spans="1:33">
      <c r="A107" s="196">
        <v>103</v>
      </c>
      <c r="B107" s="238" t="s">
        <v>415</v>
      </c>
      <c r="C107" s="238" t="s">
        <v>416</v>
      </c>
      <c r="D107" s="197" t="s">
        <v>176</v>
      </c>
      <c r="E107" s="198">
        <f>VLOOKUP(C107,[1]政数局!$C$3:$G$186,3,FALSE)</f>
        <v>41248</v>
      </c>
      <c r="F107" s="196" t="str">
        <f>VLOOKUP(C107,[1]政数局!$C$3:$G$186,4,FALSE)</f>
        <v>是</v>
      </c>
      <c r="G107" s="199" t="str">
        <f>VLOOKUP(C107,[1]政数局!$C$3:$G$186,5,FALSE)</f>
        <v>制造业</v>
      </c>
      <c r="H107" s="200" t="str">
        <f>VLOOKUP(C107,[1]税务局!$B$3:$L$191,4,FALSE)</f>
        <v>是</v>
      </c>
      <c r="I107" s="196" t="str">
        <f>VLOOKUP(C107,[1]统计局!$C$3:$E$191,2,FALSE)</f>
        <v>是</v>
      </c>
      <c r="J107" s="196" t="str">
        <f>VLOOKUP(C107,[1]统计局!$C$3:$E$191,3,FALSE)</f>
        <v>2014.12</v>
      </c>
      <c r="K107" s="202" t="s">
        <v>118</v>
      </c>
      <c r="L107" s="203"/>
      <c r="M107" s="196"/>
      <c r="N107" s="196"/>
      <c r="O107" s="196"/>
      <c r="P107" s="206"/>
      <c r="Q107" s="206"/>
      <c r="R107" s="206"/>
      <c r="S107" s="206"/>
      <c r="T107" s="206"/>
      <c r="U107" s="206"/>
      <c r="V107" s="203"/>
      <c r="W107" s="206"/>
      <c r="X107" s="216" t="e">
        <f>VLOOKUP(C107,'[2]汇总表，按企业分'!$C:$E,3,FALSE)</f>
        <v>#N/A</v>
      </c>
      <c r="Y107" s="216">
        <f>VLOOKUP(C107,[1]科技局!$C$3:$F$191,4,0)</f>
        <v>0</v>
      </c>
      <c r="Z107" s="230"/>
      <c r="AA107" s="230"/>
      <c r="AB107" s="196" t="str">
        <f>VLOOKUP(C107,[1]生态环境局!$C$3:$U$191,14,FALSE)</f>
        <v>否</v>
      </c>
      <c r="AC107" s="196" t="str">
        <f>VLOOKUP(C107,[1]住建局!$C$3:$U$191,14,FALSE)</f>
        <v>否</v>
      </c>
      <c r="AD107" s="196" t="str">
        <f>VLOOKUP(C107,[1]应急管理局!$C$3:$J$191,3,FALSE)</f>
        <v>否</v>
      </c>
      <c r="AE107" s="196" t="str">
        <f>VLOOKUP(C107,[1]综合执法局!$C$3:$U$191,14,FALSE)</f>
        <v>否</v>
      </c>
      <c r="AF107" s="200" t="str">
        <f>VLOOKUP(C107,[1]区消防大队!C105:U290,14,0)</f>
        <v>在消防监督管理系统未发现相关行政处罚</v>
      </c>
      <c r="AG107" s="234" t="str">
        <f>VLOOKUP(C107,[1]税务局!$B$3:$L$191,5,FALSE)</f>
        <v>否</v>
      </c>
    </row>
    <row r="108" ht="49.95" customHeight="1" spans="1:33">
      <c r="A108" s="196">
        <v>104</v>
      </c>
      <c r="B108" s="238" t="s">
        <v>417</v>
      </c>
      <c r="C108" s="238" t="s">
        <v>418</v>
      </c>
      <c r="D108" s="197" t="s">
        <v>176</v>
      </c>
      <c r="E108" s="198" t="str">
        <f>VLOOKUP(C108,[1]政数局!$C$3:$G$186,3,FALSE)</f>
        <v>2012/3/2 （迁入）</v>
      </c>
      <c r="F108" s="196" t="str">
        <f>VLOOKUP(C108,[1]政数局!$C$3:$G$186,4,FALSE)</f>
        <v>是</v>
      </c>
      <c r="G108" s="199" t="str">
        <f>VLOOKUP(C108,[1]政数局!$C$3:$G$186,5,FALSE)</f>
        <v>科学研究和技术服务业</v>
      </c>
      <c r="H108" s="200" t="str">
        <f>VLOOKUP(C108,[1]税务局!$B$3:$L$191,4,FALSE)</f>
        <v>是</v>
      </c>
      <c r="I108" s="196" t="str">
        <f>VLOOKUP(C108,[1]统计局!$C$3:$E$191,2,FALSE)</f>
        <v>是</v>
      </c>
      <c r="J108" s="196" t="str">
        <f>VLOOKUP(C108,[1]统计局!$C$3:$E$191,3,FALSE)</f>
        <v>2014.12</v>
      </c>
      <c r="K108" s="202" t="s">
        <v>118</v>
      </c>
      <c r="L108" s="203"/>
      <c r="M108" s="196"/>
      <c r="N108" s="196"/>
      <c r="O108" s="196"/>
      <c r="P108" s="206" t="str">
        <f>VLOOKUP(C108,[1]应急管理局!$C$3:$J$191,3,FALSE)</f>
        <v>是</v>
      </c>
      <c r="Q108" s="199" t="str">
        <f>VLOOKUP(C108,[1]应急管理局!$C$3:$J$191,4,FALSE)</f>
        <v>（穗南）应急罚〔2019〕M019 号</v>
      </c>
      <c r="R108" s="217">
        <f>VLOOKUP(C108,[1]应急管理局!$C$3:$J$191,5,FALSE)</f>
        <v>43636</v>
      </c>
      <c r="S108" s="199" t="str">
        <f>VLOOKUP(C108,[1]应急管理局!$C$3:$J$191,6,FALSE)</f>
        <v>广东胜捷消防科技有限公司未在有较大危险因素的设备上设置明显的安全警示标志案，处罚金额0.8万元，不适用于听证程序。</v>
      </c>
      <c r="T108" s="206">
        <f>VLOOKUP(C108,[1]应急管理局!$C$3:$J$191,7,FALSE)</f>
        <v>0</v>
      </c>
      <c r="U108" s="199">
        <f>VLOOKUP(C108,[1]应急管理局!$C$3:$J$191,8,FALSE)</f>
        <v>0</v>
      </c>
      <c r="V108" s="203"/>
      <c r="W108" s="206"/>
      <c r="X108" s="216" t="e">
        <f>VLOOKUP(C108,'[2]汇总表，按企业分'!$C:$E,3,FALSE)</f>
        <v>#N/A</v>
      </c>
      <c r="Y108" s="216">
        <f>VLOOKUP(C108,[1]科技局!$C$3:$F$191,4,0)</f>
        <v>0</v>
      </c>
      <c r="Z108" s="230"/>
      <c r="AA108" s="230"/>
      <c r="AB108" s="196" t="str">
        <f>VLOOKUP(C108,[1]生态环境局!$C$3:$U$191,14,FALSE)</f>
        <v>否</v>
      </c>
      <c r="AC108" s="196" t="str">
        <f>VLOOKUP(C108,[1]住建局!$C$3:$U$191,14,FALSE)</f>
        <v>否</v>
      </c>
      <c r="AD108" s="196" t="str">
        <f>VLOOKUP(C108,[1]应急管理局!$C$3:$J$191,3,FALSE)</f>
        <v>是</v>
      </c>
      <c r="AE108" s="196" t="str">
        <f>VLOOKUP(C108,[1]综合执法局!$C$3:$U$191,14,FALSE)</f>
        <v>否</v>
      </c>
      <c r="AF108" s="200" t="str">
        <f>VLOOKUP(C108,[1]区消防大队!C106:U291,14,0)</f>
        <v>在消防监督管理系统未发现相关行政处罚</v>
      </c>
      <c r="AG108" s="234" t="str">
        <f>VLOOKUP(C108,[1]税务局!$B$3:$L$191,5,FALSE)</f>
        <v>否</v>
      </c>
    </row>
    <row r="109" ht="49.95" customHeight="1" spans="1:33">
      <c r="A109" s="196">
        <v>105</v>
      </c>
      <c r="B109" s="203" t="s">
        <v>419</v>
      </c>
      <c r="C109" s="238" t="s">
        <v>420</v>
      </c>
      <c r="D109" s="197" t="s">
        <v>176</v>
      </c>
      <c r="E109" s="198" t="str">
        <f>VLOOKUP(C109,[1]政数局!$C$3:$G$186,3,FALSE)</f>
        <v>/</v>
      </c>
      <c r="F109" s="196" t="str">
        <f>VLOOKUP(C109,[1]政数局!$C$3:$G$186,4,FALSE)</f>
        <v>是</v>
      </c>
      <c r="G109" s="199" t="str">
        <f>VLOOKUP(C109,[1]政数局!$C$3:$G$186,5,FALSE)</f>
        <v>制造业</v>
      </c>
      <c r="H109" s="200" t="str">
        <f>VLOOKUP(C109,[1]税务局!$B$3:$L$191,4,FALSE)</f>
        <v>是</v>
      </c>
      <c r="I109" s="196" t="str">
        <f>VLOOKUP(C109,[1]统计局!$C$3:$E$191,2,FALSE)</f>
        <v>是</v>
      </c>
      <c r="J109" s="196" t="str">
        <f>VLOOKUP(C109,[1]统计局!$C$3:$E$191,3,FALSE)</f>
        <v>2011.10</v>
      </c>
      <c r="K109" s="202" t="s">
        <v>118</v>
      </c>
      <c r="L109" s="203"/>
      <c r="M109" s="196"/>
      <c r="N109" s="196"/>
      <c r="O109" s="200" t="str">
        <f>VLOOKUP(C109,[1]科技局!$C$3:$F$191,4,0)</f>
        <v>1.2016年度南沙区专利补贴0.78万元；2.2017年度南沙区专利补贴0.2万元；3.2018年度创新平台奖励200万元；4.2019年高新技术企业新认定奖励30万元</v>
      </c>
      <c r="P109" s="206"/>
      <c r="Q109" s="206"/>
      <c r="R109" s="206"/>
      <c r="S109" s="206"/>
      <c r="T109" s="206"/>
      <c r="U109" s="206"/>
      <c r="V109" s="203"/>
      <c r="W109" s="206"/>
      <c r="X109" s="216" t="str">
        <f>VLOOKUP(C109,'[2]汇总表，按企业分'!$C:$E,3,FALSE)</f>
        <v>先进制造业企业固定资产投资补助、先进制造业企业技改后奖补</v>
      </c>
      <c r="Y109" s="216" t="str">
        <f>VLOOKUP(C109,[1]科技局!$C$3:$F$191,4,0)</f>
        <v>1.2016年度南沙区专利补贴0.78万元；2.2017年度南沙区专利补贴0.2万元；3.2018年度创新平台奖励200万元；4.2019年高新技术企业新认定奖励30万元</v>
      </c>
      <c r="Z109" s="230"/>
      <c r="AA109" s="230"/>
      <c r="AB109" s="196" t="str">
        <f>VLOOKUP(C109,[1]生态环境局!$C$3:$U$191,14,FALSE)</f>
        <v>否</v>
      </c>
      <c r="AC109" s="196" t="str">
        <f>VLOOKUP(C109,[1]住建局!$C$3:$U$191,14,FALSE)</f>
        <v>否</v>
      </c>
      <c r="AD109" s="196" t="str">
        <f>VLOOKUP(C109,[1]应急管理局!$C$3:$J$191,3,FALSE)</f>
        <v>否</v>
      </c>
      <c r="AE109" s="196" t="str">
        <f>VLOOKUP(C109,[1]综合执法局!$C$3:$U$191,14,FALSE)</f>
        <v>否</v>
      </c>
      <c r="AF109" s="200" t="str">
        <f>VLOOKUP(C109,[1]区消防大队!C107:U292,14,0)</f>
        <v>在消防监督管理系统未发现相关行政处罚</v>
      </c>
      <c r="AG109" s="234" t="str">
        <f>VLOOKUP(C109,[1]税务局!$B$3:$L$191,5,FALSE)</f>
        <v>否</v>
      </c>
    </row>
    <row r="110" ht="49.95" customHeight="1" spans="1:33">
      <c r="A110" s="196">
        <v>106</v>
      </c>
      <c r="B110" s="203" t="s">
        <v>421</v>
      </c>
      <c r="C110" s="238" t="s">
        <v>422</v>
      </c>
      <c r="D110" s="197" t="s">
        <v>176</v>
      </c>
      <c r="E110" s="198">
        <f>VLOOKUP(C110,[1]政数局!$C$3:$G$186,3,FALSE)</f>
        <v>38181</v>
      </c>
      <c r="F110" s="196" t="str">
        <f>VLOOKUP(C110,[1]政数局!$C$3:$G$186,4,FALSE)</f>
        <v>是</v>
      </c>
      <c r="G110" s="199" t="str">
        <f>VLOOKUP(C110,[1]政数局!$C$3:$G$186,5,FALSE)</f>
        <v>制造业</v>
      </c>
      <c r="H110" s="200" t="str">
        <f>VLOOKUP(C110,[1]税务局!$B$3:$L$191,4,FALSE)</f>
        <v>是</v>
      </c>
      <c r="I110" s="196" t="str">
        <f>VLOOKUP(C110,[1]统计局!$C$3:$E$191,2,FALSE)</f>
        <v>是</v>
      </c>
      <c r="J110" s="196">
        <f>VLOOKUP(C110,[1]统计局!$C$3:$E$191,3,FALSE)</f>
        <v>2011.04</v>
      </c>
      <c r="K110" s="202" t="s">
        <v>118</v>
      </c>
      <c r="L110" s="203"/>
      <c r="M110" s="196"/>
      <c r="N110" s="196"/>
      <c r="O110" s="196"/>
      <c r="P110" s="206"/>
      <c r="Q110" s="206"/>
      <c r="R110" s="206"/>
      <c r="S110" s="206"/>
      <c r="T110" s="206"/>
      <c r="U110" s="206"/>
      <c r="V110" s="203"/>
      <c r="W110" s="206"/>
      <c r="X110" s="216" t="e">
        <f>VLOOKUP(C110,'[2]汇总表，按企业分'!$C:$E,3,FALSE)</f>
        <v>#N/A</v>
      </c>
      <c r="Y110" s="216">
        <f>VLOOKUP(C110,[1]科技局!$C$3:$F$191,4,0)</f>
        <v>0</v>
      </c>
      <c r="Z110" s="230"/>
      <c r="AA110" s="230"/>
      <c r="AB110" s="196" t="str">
        <f>VLOOKUP(C110,[1]生态环境局!$C$3:$U$191,14,FALSE)</f>
        <v>否</v>
      </c>
      <c r="AC110" s="196" t="str">
        <f>VLOOKUP(C110,[1]住建局!$C$3:$U$191,14,FALSE)</f>
        <v>否</v>
      </c>
      <c r="AD110" s="196" t="str">
        <f>VLOOKUP(C110,[1]应急管理局!$C$3:$J$191,3,FALSE)</f>
        <v>否</v>
      </c>
      <c r="AE110" s="196" t="str">
        <f>VLOOKUP(C110,[1]综合执法局!$C$3:$U$191,14,FALSE)</f>
        <v>否</v>
      </c>
      <c r="AF110" s="200" t="str">
        <f>VLOOKUP(C110,[1]区消防大队!C108:U293,14,0)</f>
        <v>在消防监督管理系统未发现相关行政处罚</v>
      </c>
      <c r="AG110" s="234" t="str">
        <f>VLOOKUP(C110,[1]税务局!$B$3:$L$191,5,FALSE)</f>
        <v>否</v>
      </c>
    </row>
    <row r="111" ht="49.95" customHeight="1" spans="1:33">
      <c r="A111" s="196">
        <v>107</v>
      </c>
      <c r="B111" s="203" t="s">
        <v>423</v>
      </c>
      <c r="C111" s="238" t="s">
        <v>424</v>
      </c>
      <c r="D111" s="197" t="s">
        <v>176</v>
      </c>
      <c r="E111" s="198" t="str">
        <f>VLOOKUP(C111,[1]政数局!$C$3:$G$186,3,FALSE)</f>
        <v>/</v>
      </c>
      <c r="F111" s="196" t="str">
        <f>VLOOKUP(C111,[1]政数局!$C$3:$G$186,4,FALSE)</f>
        <v>/</v>
      </c>
      <c r="G111" s="199" t="str">
        <f>VLOOKUP(C111,[1]政数局!$C$3:$G$186,5,FALSE)</f>
        <v>/</v>
      </c>
      <c r="H111" s="200" t="str">
        <f>VLOOKUP(C111,[1]税务局!$B$3:$L$191,4,FALSE)</f>
        <v>已注销（2020年3月16日注销）</v>
      </c>
      <c r="I111" s="196" t="str">
        <f>VLOOKUP(C111,[1]统计局!$C$3:$E$191,2,FALSE)</f>
        <v>是</v>
      </c>
      <c r="J111" s="196">
        <f>VLOOKUP(C111,[1]统计局!$C$3:$E$191,3,FALSE)</f>
        <v>2011.12</v>
      </c>
      <c r="K111" s="202" t="s">
        <v>118</v>
      </c>
      <c r="L111" s="203"/>
      <c r="M111" s="196"/>
      <c r="N111" s="196" t="s">
        <v>352</v>
      </c>
      <c r="O111" s="200" t="str">
        <f>VLOOKUP(C111,[1]科技局!$C$3:$F$191,4,0)</f>
        <v>1.2016年度南沙区专利补贴1.66万元；2.2017年度南沙区专利补贴7.5万元</v>
      </c>
      <c r="P111" s="206" t="str">
        <f>VLOOKUP(C111,[1]应急管理局!$C$3:$J$191,3,FALSE)</f>
        <v>是</v>
      </c>
      <c r="Q111" s="199" t="str">
        <f>VLOOKUP(C111,[1]应急管理局!$C$3:$J$191,4,FALSE)</f>
        <v>（穗南）应急罚〔2019〕001C号</v>
      </c>
      <c r="R111" s="217">
        <f>VLOOKUP(C111,[1]应急管理局!$C$3:$J$191,5,FALSE)</f>
        <v>43578</v>
      </c>
      <c r="S111" s="199" t="str">
        <f>VLOOKUP(C111,[1]应急管理局!$C$3:$J$191,6,FALSE)</f>
        <v>广州中船文冲船坞有限公司“8·23”一般事故案，处罚金额20万元，适用于听证程序。</v>
      </c>
      <c r="T111" s="206" t="str">
        <f>VLOOKUP(C111,[1]应急管理局!$C$3:$J$191,7,FALSE)</f>
        <v>否</v>
      </c>
      <c r="U111" s="199" t="str">
        <f>VLOOKUP(C111,[1]应急管理局!$C$3:$J$191,8,FALSE)</f>
        <v>属于《政策协调工作会议纪要》“涉及安全生产领域年度累计被区安监局行政处罚5万元以上的，不给予奖励。”的情形</v>
      </c>
      <c r="V111" s="203"/>
      <c r="W111" s="206"/>
      <c r="X111" s="216" t="e">
        <f>VLOOKUP(C111,'[2]汇总表，按企业分'!$C:$E,3,FALSE)</f>
        <v>#N/A</v>
      </c>
      <c r="Y111" s="216" t="str">
        <f>VLOOKUP(C111,[1]科技局!$C$3:$F$191,4,0)</f>
        <v>1.2016年度南沙区专利补贴1.66万元；2.2017年度南沙区专利补贴7.5万元</v>
      </c>
      <c r="Z111" s="230"/>
      <c r="AA111" s="230"/>
      <c r="AB111" s="196" t="str">
        <f>VLOOKUP(C111,[1]生态环境局!$C$3:$U$191,14,FALSE)</f>
        <v>否</v>
      </c>
      <c r="AC111" s="196" t="str">
        <f>VLOOKUP(C111,[1]住建局!$C$3:$U$191,14,FALSE)</f>
        <v>否</v>
      </c>
      <c r="AD111" s="196" t="str">
        <f>VLOOKUP(C111,[1]应急管理局!$C$3:$J$191,3,FALSE)</f>
        <v>是</v>
      </c>
      <c r="AE111" s="196" t="str">
        <f>VLOOKUP(C111,[1]综合执法局!$C$3:$U$191,14,FALSE)</f>
        <v>否</v>
      </c>
      <c r="AF111" s="200" t="str">
        <f>VLOOKUP(C111,[1]区消防大队!C109:U294,14,0)</f>
        <v>在消防监督管理系统未发现相关行政处罚</v>
      </c>
      <c r="AG111" s="234" t="str">
        <f>VLOOKUP(C111,[1]税务局!$B$3:$L$191,5,FALSE)</f>
        <v>否</v>
      </c>
    </row>
    <row r="112" ht="49.95" customHeight="1" spans="1:33">
      <c r="A112" s="196">
        <v>108</v>
      </c>
      <c r="B112" s="203" t="s">
        <v>425</v>
      </c>
      <c r="C112" s="287" t="s">
        <v>426</v>
      </c>
      <c r="D112" s="197" t="s">
        <v>176</v>
      </c>
      <c r="E112" s="198">
        <f>VLOOKUP(C112,[1]政数局!$C$3:$G$186,3,FALSE)</f>
        <v>41421</v>
      </c>
      <c r="F112" s="196" t="str">
        <f>VLOOKUP(C112,[1]政数局!$C$3:$G$186,4,FALSE)</f>
        <v>是</v>
      </c>
      <c r="G112" s="199" t="str">
        <f>VLOOKUP(C112,[1]政数局!$C$3:$G$186,5,FALSE)</f>
        <v>批发和零售业</v>
      </c>
      <c r="H112" s="200" t="str">
        <f>VLOOKUP(C112,[1]税务局!$B$3:$L$191,4,FALSE)</f>
        <v>是</v>
      </c>
      <c r="I112" s="196" t="str">
        <f>VLOOKUP(C112,[1]统计局!$C$3:$E$191,2,FALSE)</f>
        <v>是</v>
      </c>
      <c r="J112" s="196" t="str">
        <f>VLOOKUP(C112,[1]统计局!$C$3:$E$191,3,FALSE)</f>
        <v>2013.10</v>
      </c>
      <c r="K112" s="202" t="s">
        <v>118</v>
      </c>
      <c r="L112" s="203"/>
      <c r="M112" s="196"/>
      <c r="N112" s="196"/>
      <c r="O112" s="196"/>
      <c r="P112" s="206"/>
      <c r="Q112" s="206"/>
      <c r="R112" s="206"/>
      <c r="S112" s="206"/>
      <c r="T112" s="206"/>
      <c r="U112" s="206"/>
      <c r="V112" s="203"/>
      <c r="W112" s="206"/>
      <c r="X112" s="216" t="e">
        <f>VLOOKUP(C112,'[2]汇总表，按企业分'!$C:$E,3,FALSE)</f>
        <v>#N/A</v>
      </c>
      <c r="Y112" s="216">
        <f>VLOOKUP(C112,[1]科技局!$C$3:$F$191,4,0)</f>
        <v>0</v>
      </c>
      <c r="Z112" s="230"/>
      <c r="AA112" s="230"/>
      <c r="AB112" s="196" t="str">
        <f>VLOOKUP(C112,[1]生态环境局!$C$3:$U$191,14,FALSE)</f>
        <v>否</v>
      </c>
      <c r="AC112" s="196" t="str">
        <f>VLOOKUP(C112,[1]住建局!$C$3:$U$191,14,FALSE)</f>
        <v>否</v>
      </c>
      <c r="AD112" s="196" t="str">
        <f>VLOOKUP(C112,[1]应急管理局!$C$3:$J$191,3,FALSE)</f>
        <v>否</v>
      </c>
      <c r="AE112" s="196" t="str">
        <f>VLOOKUP(C112,[1]综合执法局!$C$3:$U$191,14,FALSE)</f>
        <v>否</v>
      </c>
      <c r="AF112" s="200" t="str">
        <f>VLOOKUP(C112,[1]区消防大队!C110:U295,14,0)</f>
        <v>在消防监督管理系统未发现相关行政处罚</v>
      </c>
      <c r="AG112" s="234" t="str">
        <f>VLOOKUP(C112,[1]税务局!$B$3:$L$191,5,FALSE)</f>
        <v>否</v>
      </c>
    </row>
    <row r="113" ht="49.95" customHeight="1" spans="1:33">
      <c r="A113" s="196">
        <v>109</v>
      </c>
      <c r="B113" s="203" t="s">
        <v>427</v>
      </c>
      <c r="C113" s="238" t="s">
        <v>428</v>
      </c>
      <c r="D113" s="197" t="s">
        <v>176</v>
      </c>
      <c r="E113" s="198" t="str">
        <f>VLOOKUP(C113,[1]政数局!$C$3:$G$186,3,FALSE)</f>
        <v>2015/2/13 （迁入）</v>
      </c>
      <c r="F113" s="196" t="str">
        <f>VLOOKUP(C113,[1]政数局!$C$3:$G$186,4,FALSE)</f>
        <v>是</v>
      </c>
      <c r="G113" s="199" t="str">
        <f>VLOOKUP(C113,[1]政数局!$C$3:$G$186,5,FALSE)</f>
        <v>制造业</v>
      </c>
      <c r="H113" s="200" t="str">
        <f>VLOOKUP(C113,[1]税务局!$B$3:$L$191,4,FALSE)</f>
        <v>是</v>
      </c>
      <c r="I113" s="196" t="str">
        <f>VLOOKUP(C113,[1]统计局!$C$3:$E$191,2,FALSE)</f>
        <v>是</v>
      </c>
      <c r="J113" s="196" t="str">
        <f>VLOOKUP(C113,[1]统计局!$C$3:$E$191,3,FALSE)</f>
        <v>2017.09</v>
      </c>
      <c r="K113" s="202" t="s">
        <v>118</v>
      </c>
      <c r="L113" s="203"/>
      <c r="M113" s="196"/>
      <c r="N113" s="196"/>
      <c r="O113" s="196"/>
      <c r="P113" s="206"/>
      <c r="Q113" s="206"/>
      <c r="R113" s="206"/>
      <c r="S113" s="206"/>
      <c r="T113" s="206"/>
      <c r="U113" s="206"/>
      <c r="V113" s="203"/>
      <c r="W113" s="206"/>
      <c r="X113" s="216" t="e">
        <f>VLOOKUP(C113,'[2]汇总表，按企业分'!$C:$E,3,FALSE)</f>
        <v>#N/A</v>
      </c>
      <c r="Y113" s="216">
        <f>VLOOKUP(C113,[1]科技局!$C$3:$F$191,4,0)</f>
        <v>0</v>
      </c>
      <c r="Z113" s="230"/>
      <c r="AA113" s="230"/>
      <c r="AB113" s="196" t="str">
        <f>VLOOKUP(C113,[1]生态环境局!$C$3:$U$191,14,FALSE)</f>
        <v>否</v>
      </c>
      <c r="AC113" s="196" t="str">
        <f>VLOOKUP(C113,[1]住建局!$C$3:$U$191,14,FALSE)</f>
        <v>否</v>
      </c>
      <c r="AD113" s="196" t="str">
        <f>VLOOKUP(C113,[1]应急管理局!$C$3:$J$191,3,FALSE)</f>
        <v>否</v>
      </c>
      <c r="AE113" s="196" t="str">
        <f>VLOOKUP(C113,[1]综合执法局!$C$3:$U$191,14,FALSE)</f>
        <v>否</v>
      </c>
      <c r="AF113" s="200" t="str">
        <f>VLOOKUP(C113,[1]区消防大队!C111:U296,14,0)</f>
        <v>在消防监督管理系统未发现相关行政处罚</v>
      </c>
      <c r="AG113" s="234" t="str">
        <f>VLOOKUP(C113,[1]税务局!$B$3:$L$191,5,FALSE)</f>
        <v>否</v>
      </c>
    </row>
    <row r="114" ht="49.95" customHeight="1" spans="1:33">
      <c r="A114" s="196">
        <v>110</v>
      </c>
      <c r="B114" s="203" t="s">
        <v>429</v>
      </c>
      <c r="C114" s="238" t="s">
        <v>430</v>
      </c>
      <c r="D114" s="197" t="s">
        <v>176</v>
      </c>
      <c r="E114" s="198">
        <f>VLOOKUP(C114,[1]政数局!$C$3:$G$186,3,FALSE)</f>
        <v>34583</v>
      </c>
      <c r="F114" s="196" t="str">
        <f>VLOOKUP(C114,[1]政数局!$C$3:$G$186,4,FALSE)</f>
        <v>是</v>
      </c>
      <c r="G114" s="199" t="str">
        <f>VLOOKUP(C114,[1]政数局!$C$3:$G$186,5,FALSE)</f>
        <v>制造业</v>
      </c>
      <c r="H114" s="200" t="str">
        <f>VLOOKUP(C114,[1]税务局!$B$3:$L$191,4,FALSE)</f>
        <v>是</v>
      </c>
      <c r="I114" s="196" t="str">
        <f>VLOOKUP(C114,[1]统计局!$C$3:$E$191,2,FALSE)</f>
        <v>是</v>
      </c>
      <c r="J114" s="196" t="str">
        <f>VLOOKUP(C114,[1]统计局!$C$3:$E$191,3,FALSE)</f>
        <v>2013.05</v>
      </c>
      <c r="K114" s="202" t="s">
        <v>118</v>
      </c>
      <c r="L114" s="203"/>
      <c r="M114" s="196"/>
      <c r="N114" s="196"/>
      <c r="O114" s="196"/>
      <c r="P114" s="206"/>
      <c r="Q114" s="206"/>
      <c r="R114" s="206"/>
      <c r="S114" s="206"/>
      <c r="T114" s="206"/>
      <c r="U114" s="206"/>
      <c r="V114" s="203"/>
      <c r="W114" s="206"/>
      <c r="X114" s="216" t="e">
        <f>VLOOKUP(C114,'[2]汇总表，按企业分'!$C:$E,3,FALSE)</f>
        <v>#N/A</v>
      </c>
      <c r="Y114" s="216">
        <f>VLOOKUP(C114,[1]科技局!$C$3:$F$191,4,0)</f>
        <v>0</v>
      </c>
      <c r="Z114" s="230"/>
      <c r="AA114" s="230"/>
      <c r="AB114" s="196" t="str">
        <f>VLOOKUP(C114,[1]生态环境局!$C$3:$U$191,14,FALSE)</f>
        <v>否</v>
      </c>
      <c r="AC114" s="196" t="str">
        <f>VLOOKUP(C114,[1]住建局!$C$3:$U$191,14,FALSE)</f>
        <v>否</v>
      </c>
      <c r="AD114" s="196" t="str">
        <f>VLOOKUP(C114,[1]应急管理局!$C$3:$J$191,3,FALSE)</f>
        <v>否</v>
      </c>
      <c r="AE114" s="196" t="str">
        <f>VLOOKUP(C114,[1]综合执法局!$C$3:$U$191,14,FALSE)</f>
        <v>否</v>
      </c>
      <c r="AF114" s="200" t="str">
        <f>VLOOKUP(C114,[1]区消防大队!C112:U297,14,0)</f>
        <v>在消防监督管理系统未发现相关行政处罚</v>
      </c>
      <c r="AG114" s="234" t="str">
        <f>VLOOKUP(C114,[1]税务局!$B$3:$L$191,5,FALSE)</f>
        <v>否</v>
      </c>
    </row>
    <row r="115" ht="49.95" customHeight="1" spans="1:33">
      <c r="A115" s="196">
        <v>111</v>
      </c>
      <c r="B115" s="203" t="s">
        <v>431</v>
      </c>
      <c r="C115" s="238" t="s">
        <v>432</v>
      </c>
      <c r="D115" s="197" t="s">
        <v>176</v>
      </c>
      <c r="E115" s="198">
        <f>VLOOKUP(C115,[1]政数局!$C$3:$G$186,3,FALSE)</f>
        <v>34855</v>
      </c>
      <c r="F115" s="196" t="str">
        <f>VLOOKUP(C115,[1]政数局!$C$3:$G$186,4,FALSE)</f>
        <v>是</v>
      </c>
      <c r="G115" s="199" t="str">
        <f>VLOOKUP(C115,[1]政数局!$C$3:$G$186,5,FALSE)</f>
        <v>制造业</v>
      </c>
      <c r="H115" s="200" t="str">
        <f>VLOOKUP(C115,[1]税务局!$B$3:$L$191,4,FALSE)</f>
        <v>是</v>
      </c>
      <c r="I115" s="196" t="str">
        <f>VLOOKUP(C115,[1]统计局!$C$3:$E$191,2,FALSE)</f>
        <v>是</v>
      </c>
      <c r="J115" s="196" t="str">
        <f>VLOOKUP(C115,[1]统计局!$C$3:$E$191,3,FALSE)</f>
        <v>2013.05</v>
      </c>
      <c r="K115" s="202" t="s">
        <v>118</v>
      </c>
      <c r="L115" s="203"/>
      <c r="M115" s="196"/>
      <c r="N115" s="200"/>
      <c r="O115" s="200" t="s">
        <v>433</v>
      </c>
      <c r="P115" s="206"/>
      <c r="Q115" s="206"/>
      <c r="R115" s="206"/>
      <c r="S115" s="206"/>
      <c r="T115" s="206"/>
      <c r="U115" s="206"/>
      <c r="V115" s="203"/>
      <c r="W115" s="206"/>
      <c r="X115" s="216" t="e">
        <f>VLOOKUP(C115,'[2]汇总表，按企业分'!$C:$E,3,FALSE)</f>
        <v>#N/A</v>
      </c>
      <c r="Y115" s="216">
        <f>VLOOKUP(C115,[1]科技局!$C$3:$F$191,4,0)</f>
        <v>0</v>
      </c>
      <c r="Z115" s="230"/>
      <c r="AA115" s="230"/>
      <c r="AB115" s="196" t="str">
        <f>VLOOKUP(C115,[1]生态环境局!$C$3:$U$191,14,FALSE)</f>
        <v>否</v>
      </c>
      <c r="AC115" s="196" t="str">
        <f>VLOOKUP(C115,[1]住建局!$C$3:$U$191,14,FALSE)</f>
        <v>否</v>
      </c>
      <c r="AD115" s="196" t="str">
        <f>VLOOKUP(C115,[1]应急管理局!$C$3:$J$191,3,FALSE)</f>
        <v>否</v>
      </c>
      <c r="AE115" s="196" t="str">
        <f>VLOOKUP(C115,[1]综合执法局!$C$3:$U$191,14,FALSE)</f>
        <v>否</v>
      </c>
      <c r="AF115" s="200" t="str">
        <f>VLOOKUP(C115,[1]区消防大队!C113:U298,14,0)</f>
        <v>在消防监督管理系统未发现相关行政处罚</v>
      </c>
      <c r="AG115" s="234" t="str">
        <f>VLOOKUP(C115,[1]税务局!$B$3:$L$191,5,FALSE)</f>
        <v>否</v>
      </c>
    </row>
    <row r="116" ht="49.95" customHeight="1" spans="1:33">
      <c r="A116" s="196">
        <v>112</v>
      </c>
      <c r="B116" s="203" t="s">
        <v>434</v>
      </c>
      <c r="C116" s="238" t="s">
        <v>435</v>
      </c>
      <c r="D116" s="197" t="s">
        <v>176</v>
      </c>
      <c r="E116" s="198">
        <f>VLOOKUP(C116,[1]政数局!$C$3:$G$186,3,FALSE)</f>
        <v>34463</v>
      </c>
      <c r="F116" s="196" t="str">
        <f>VLOOKUP(C116,[1]政数局!$C$3:$G$186,4,FALSE)</f>
        <v>是</v>
      </c>
      <c r="G116" s="199" t="str">
        <f>VLOOKUP(C116,[1]政数局!$C$3:$G$186,5,FALSE)</f>
        <v>科学研究和技术服务业</v>
      </c>
      <c r="H116" s="200" t="str">
        <f>VLOOKUP(C116,[1]税务局!$B$3:$L$191,4,FALSE)</f>
        <v>是</v>
      </c>
      <c r="I116" s="196" t="str">
        <f>VLOOKUP(C116,[1]统计局!$C$3:$E$191,2,FALSE)</f>
        <v>是</v>
      </c>
      <c r="J116" s="196" t="str">
        <f>VLOOKUP(C116,[1]统计局!$C$3:$E$191,3,FALSE)</f>
        <v>2013.05</v>
      </c>
      <c r="K116" s="202" t="s">
        <v>118</v>
      </c>
      <c r="L116" s="203"/>
      <c r="M116" s="196"/>
      <c r="N116" s="196"/>
      <c r="O116" s="196"/>
      <c r="P116" s="206"/>
      <c r="Q116" s="206"/>
      <c r="R116" s="206"/>
      <c r="S116" s="206"/>
      <c r="T116" s="206"/>
      <c r="U116" s="206"/>
      <c r="V116" s="203"/>
      <c r="W116" s="206"/>
      <c r="X116" s="216" t="e">
        <f>VLOOKUP(C116,'[2]汇总表，按企业分'!$C:$E,3,FALSE)</f>
        <v>#N/A</v>
      </c>
      <c r="Y116" s="216">
        <f>VLOOKUP(C116,[1]科技局!$C$3:$F$191,4,0)</f>
        <v>0</v>
      </c>
      <c r="Z116" s="230"/>
      <c r="AA116" s="230"/>
      <c r="AB116" s="196" t="str">
        <f>VLOOKUP(C116,[1]生态环境局!$C$3:$U$191,14,FALSE)</f>
        <v>否</v>
      </c>
      <c r="AC116" s="196" t="str">
        <f>VLOOKUP(C116,[1]住建局!$C$3:$U$191,14,FALSE)</f>
        <v>否</v>
      </c>
      <c r="AD116" s="196" t="str">
        <f>VLOOKUP(C116,[1]应急管理局!$C$3:$J$191,3,FALSE)</f>
        <v>否</v>
      </c>
      <c r="AE116" s="196" t="str">
        <f>VLOOKUP(C116,[1]综合执法局!$C$3:$U$191,14,FALSE)</f>
        <v>否</v>
      </c>
      <c r="AF116" s="200" t="str">
        <f>VLOOKUP(C116,[1]区消防大队!C114:U299,14,0)</f>
        <v>在消防监督管理系统未发现相关行政处罚</v>
      </c>
      <c r="AG116" s="234" t="str">
        <f>VLOOKUP(C116,[1]税务局!$B$3:$L$191,5,FALSE)</f>
        <v>否</v>
      </c>
    </row>
    <row r="117" ht="49.95" customHeight="1" spans="1:33">
      <c r="A117" s="196">
        <v>113</v>
      </c>
      <c r="B117" s="203" t="s">
        <v>436</v>
      </c>
      <c r="C117" s="238" t="s">
        <v>437</v>
      </c>
      <c r="D117" s="197" t="s">
        <v>176</v>
      </c>
      <c r="E117" s="198" t="str">
        <f>VLOOKUP(C117,[1]政数局!$C$3:$G$186,3,FALSE)</f>
        <v>2009/1/23 （迁入）</v>
      </c>
      <c r="F117" s="196" t="str">
        <f>VLOOKUP(C117,[1]政数局!$C$3:$G$186,4,FALSE)</f>
        <v>是</v>
      </c>
      <c r="G117" s="199" t="str">
        <f>VLOOKUP(C117,[1]政数局!$C$3:$G$186,5,FALSE)</f>
        <v>制造业</v>
      </c>
      <c r="H117" s="200" t="str">
        <f>VLOOKUP(C117,[1]税务局!$B$3:$L$191,4,FALSE)</f>
        <v>是</v>
      </c>
      <c r="I117" s="196" t="str">
        <f>VLOOKUP(C117,[1]统计局!$C$3:$E$191,2,FALSE)</f>
        <v>是</v>
      </c>
      <c r="J117" s="196" t="str">
        <f>VLOOKUP(C117,[1]统计局!$C$3:$E$191,3,FALSE)</f>
        <v>2013.05</v>
      </c>
      <c r="K117" s="202" t="s">
        <v>118</v>
      </c>
      <c r="L117" s="203"/>
      <c r="M117" s="196"/>
      <c r="N117" s="196"/>
      <c r="O117" s="196"/>
      <c r="P117" s="196" t="s">
        <v>148</v>
      </c>
      <c r="Q117" s="206" t="s">
        <v>438</v>
      </c>
      <c r="R117" s="251">
        <v>43713</v>
      </c>
      <c r="S117" s="199" t="s">
        <v>439</v>
      </c>
      <c r="T117" s="206"/>
      <c r="U117" s="206"/>
      <c r="V117" s="203"/>
      <c r="W117" s="206"/>
      <c r="X117" s="216" t="e">
        <f>VLOOKUP(C117,'[2]汇总表，按企业分'!$C:$E,3,FALSE)</f>
        <v>#N/A</v>
      </c>
      <c r="Y117" s="216">
        <f>VLOOKUP(C117,[1]科技局!$C$3:$F$191,4,0)</f>
        <v>0</v>
      </c>
      <c r="Z117" s="230"/>
      <c r="AA117" s="230"/>
      <c r="AB117" s="196" t="str">
        <f>VLOOKUP(C117,[1]生态环境局!$C$3:$U$191,14,FALSE)</f>
        <v>否</v>
      </c>
      <c r="AC117" s="196" t="str">
        <f>VLOOKUP(C117,[1]住建局!$C$3:$U$191,14,FALSE)</f>
        <v>否</v>
      </c>
      <c r="AD117" s="196" t="str">
        <f>VLOOKUP(C117,[1]应急管理局!$C$3:$J$191,3,FALSE)</f>
        <v>否</v>
      </c>
      <c r="AE117" s="196" t="str">
        <f>VLOOKUP(C117,[1]综合执法局!$C$3:$U$191,14,FALSE)</f>
        <v>否</v>
      </c>
      <c r="AF117" s="200" t="str">
        <f>VLOOKUP(C117,[1]区消防大队!C115:U300,14,0)</f>
        <v>在消防监督管理系统未发现相关行政处罚</v>
      </c>
      <c r="AG117" s="234" t="str">
        <f>VLOOKUP(C117,[1]税务局!$B$3:$L$191,5,FALSE)</f>
        <v>否</v>
      </c>
    </row>
    <row r="118" ht="49.95" customHeight="1" spans="1:33">
      <c r="A118" s="196">
        <v>114</v>
      </c>
      <c r="B118" s="203" t="s">
        <v>440</v>
      </c>
      <c r="C118" s="238" t="s">
        <v>441</v>
      </c>
      <c r="D118" s="197" t="s">
        <v>176</v>
      </c>
      <c r="E118" s="198">
        <f>VLOOKUP(C118,[1]政数局!$C$3:$G$186,3,FALSE)</f>
        <v>38065</v>
      </c>
      <c r="F118" s="196" t="str">
        <f>VLOOKUP(C118,[1]政数局!$C$3:$G$186,4,FALSE)</f>
        <v>是</v>
      </c>
      <c r="G118" s="199" t="str">
        <f>VLOOKUP(C118,[1]政数局!$C$3:$G$186,5,FALSE)</f>
        <v>制造业</v>
      </c>
      <c r="H118" s="200" t="str">
        <f>VLOOKUP(C118,[1]税务局!$B$3:$L$191,4,FALSE)</f>
        <v>是</v>
      </c>
      <c r="I118" s="196" t="str">
        <f>VLOOKUP(C118,[1]统计局!$C$3:$E$191,2,FALSE)</f>
        <v>是</v>
      </c>
      <c r="J118" s="196" t="str">
        <f>VLOOKUP(C118,[1]统计局!$C$3:$E$191,3,FALSE)</f>
        <v>2015.03</v>
      </c>
      <c r="K118" s="202" t="s">
        <v>118</v>
      </c>
      <c r="L118" s="203"/>
      <c r="M118" s="196"/>
      <c r="N118" s="196"/>
      <c r="O118" s="196"/>
      <c r="P118" s="206"/>
      <c r="Q118" s="206"/>
      <c r="R118" s="206"/>
      <c r="S118" s="206"/>
      <c r="T118" s="206"/>
      <c r="U118" s="206"/>
      <c r="V118" s="203"/>
      <c r="W118" s="206"/>
      <c r="X118" s="216" t="e">
        <f>VLOOKUP(C118,'[2]汇总表，按企业分'!$C:$E,3,FALSE)</f>
        <v>#N/A</v>
      </c>
      <c r="Y118" s="216">
        <f>VLOOKUP(C118,[1]科技局!$C$3:$F$191,4,0)</f>
        <v>0</v>
      </c>
      <c r="Z118" s="230"/>
      <c r="AA118" s="230"/>
      <c r="AB118" s="196" t="str">
        <f>VLOOKUP(C118,[1]生态环境局!$C$3:$U$191,14,FALSE)</f>
        <v>否</v>
      </c>
      <c r="AC118" s="196" t="str">
        <f>VLOOKUP(C118,[1]住建局!$C$3:$U$191,14,FALSE)</f>
        <v>否</v>
      </c>
      <c r="AD118" s="196" t="str">
        <f>VLOOKUP(C118,[1]应急管理局!$C$3:$J$191,3,FALSE)</f>
        <v>否</v>
      </c>
      <c r="AE118" s="196" t="str">
        <f>VLOOKUP(C118,[1]综合执法局!$C$3:$U$191,14,FALSE)</f>
        <v>否</v>
      </c>
      <c r="AF118" s="200" t="str">
        <f>VLOOKUP(C118,[1]区消防大队!C116:U301,14,0)</f>
        <v>在消防监督管理系统未发现相关行政处罚</v>
      </c>
      <c r="AG118" s="234" t="str">
        <f>VLOOKUP(C118,[1]税务局!$B$3:$L$191,5,FALSE)</f>
        <v>否</v>
      </c>
    </row>
    <row r="119" ht="49.95" customHeight="1" spans="1:33">
      <c r="A119" s="196">
        <v>115</v>
      </c>
      <c r="B119" s="203" t="s">
        <v>442</v>
      </c>
      <c r="C119" s="238" t="s">
        <v>443</v>
      </c>
      <c r="D119" s="197" t="s">
        <v>176</v>
      </c>
      <c r="E119" s="198">
        <f>VLOOKUP(C119,[1]政数局!$C$3:$G$186,3,FALSE)</f>
        <v>40987</v>
      </c>
      <c r="F119" s="196" t="str">
        <f>VLOOKUP(C119,[1]政数局!$C$3:$G$186,4,FALSE)</f>
        <v>是</v>
      </c>
      <c r="G119" s="199" t="str">
        <f>VLOOKUP(C119,[1]政数局!$C$3:$G$186,5,FALSE)</f>
        <v>制造业</v>
      </c>
      <c r="H119" s="200" t="str">
        <f>VLOOKUP(C119,[1]税务局!$B$3:$L$191,4,FALSE)</f>
        <v>是</v>
      </c>
      <c r="I119" s="196" t="str">
        <f>VLOOKUP(C119,[1]统计局!$C$3:$E$191,2,FALSE)</f>
        <v>是</v>
      </c>
      <c r="J119" s="196" t="str">
        <f>VLOOKUP(C119,[1]统计局!$C$3:$E$191,3,FALSE)</f>
        <v>2012.11</v>
      </c>
      <c r="K119" s="202" t="s">
        <v>118</v>
      </c>
      <c r="L119" s="203"/>
      <c r="M119" s="196"/>
      <c r="N119" s="196"/>
      <c r="O119" s="196"/>
      <c r="P119" s="206"/>
      <c r="Q119" s="206"/>
      <c r="R119" s="206"/>
      <c r="S119" s="206"/>
      <c r="T119" s="206"/>
      <c r="U119" s="206"/>
      <c r="V119" s="203"/>
      <c r="W119" s="206"/>
      <c r="X119" s="216" t="e">
        <f>VLOOKUP(C119,'[2]汇总表，按企业分'!$C:$E,3,FALSE)</f>
        <v>#N/A</v>
      </c>
      <c r="Y119" s="216">
        <f>VLOOKUP(C119,[1]科技局!$C$3:$F$191,4,0)</f>
        <v>0</v>
      </c>
      <c r="Z119" s="230"/>
      <c r="AA119" s="230"/>
      <c r="AB119" s="196" t="str">
        <f>VLOOKUP(C119,[1]生态环境局!$C$3:$U$191,14,FALSE)</f>
        <v>否</v>
      </c>
      <c r="AC119" s="196" t="str">
        <f>VLOOKUP(C119,[1]住建局!$C$3:$U$191,14,FALSE)</f>
        <v>否</v>
      </c>
      <c r="AD119" s="196" t="str">
        <f>VLOOKUP(C119,[1]应急管理局!$C$3:$J$191,3,FALSE)</f>
        <v>否</v>
      </c>
      <c r="AE119" s="196" t="str">
        <f>VLOOKUP(C119,[1]综合执法局!$C$3:$U$191,14,FALSE)</f>
        <v>否</v>
      </c>
      <c r="AF119" s="200" t="str">
        <f>VLOOKUP(C119,[1]区消防大队!C117:U302,14,0)</f>
        <v>在消防监督管理系统未发现相关行政处罚</v>
      </c>
      <c r="AG119" s="234" t="str">
        <f>VLOOKUP(C119,[1]税务局!$B$3:$L$191,5,FALSE)</f>
        <v>否</v>
      </c>
    </row>
    <row r="120" ht="85.8" customHeight="1" spans="1:33">
      <c r="A120" s="196">
        <v>116</v>
      </c>
      <c r="B120" s="203" t="s">
        <v>444</v>
      </c>
      <c r="C120" s="238" t="s">
        <v>445</v>
      </c>
      <c r="D120" s="197" t="s">
        <v>185</v>
      </c>
      <c r="E120" s="198" t="str">
        <f>VLOOKUP(C120,[1]政数局!$C$3:$G$186,3,FALSE)</f>
        <v>2016/11/1 （迁入）</v>
      </c>
      <c r="F120" s="196" t="str">
        <f>VLOOKUP(C120,[1]政数局!$C$3:$G$186,4,FALSE)</f>
        <v>是</v>
      </c>
      <c r="G120" s="199" t="str">
        <f>VLOOKUP(C120,[1]政数局!$C$3:$G$186,5,FALSE)</f>
        <v>制造业</v>
      </c>
      <c r="H120" s="200" t="str">
        <f>VLOOKUP(C120,[1]税务局!$B$3:$L$191,4,FALSE)</f>
        <v>是</v>
      </c>
      <c r="I120" s="196" t="str">
        <f>VLOOKUP(C120,[1]统计局!$C$3:$E$191,2,FALSE)</f>
        <v>是</v>
      </c>
      <c r="J120" s="196" t="str">
        <f>VLOOKUP(C120,[1]统计局!$C$3:$E$191,3,FALSE)</f>
        <v>2018.11</v>
      </c>
      <c r="K120" s="202" t="s">
        <v>118</v>
      </c>
      <c r="L120" s="203"/>
      <c r="M120" s="196"/>
      <c r="N120" s="196"/>
      <c r="O120" s="203" t="s">
        <v>446</v>
      </c>
      <c r="P120" s="206"/>
      <c r="Q120" s="206"/>
      <c r="R120" s="206"/>
      <c r="S120" s="206"/>
      <c r="T120" s="206"/>
      <c r="U120" s="206"/>
      <c r="V120" s="203"/>
      <c r="W120" s="206"/>
      <c r="X120" s="216" t="e">
        <f>VLOOKUP(C120,'[2]汇总表，按企业分'!$C:$E,3,FALSE)</f>
        <v>#N/A</v>
      </c>
      <c r="Y120" s="216" t="str">
        <f>VLOOKUP(C120,[1]科技局!$C$3:$F$191,4,0)</f>
        <v>1.南沙区2017年度高新技术企业新认定奖励30万元；2.</v>
      </c>
      <c r="Z120" s="230"/>
      <c r="AA120" s="230"/>
      <c r="AB120" s="196" t="str">
        <f>VLOOKUP(C120,[1]生态环境局!$C$3:$U$191,14,FALSE)</f>
        <v>否</v>
      </c>
      <c r="AC120" s="196" t="str">
        <f>VLOOKUP(C120,[1]住建局!$C$3:$U$191,14,FALSE)</f>
        <v>否</v>
      </c>
      <c r="AD120" s="196" t="str">
        <f>VLOOKUP(C120,[1]应急管理局!$C$3:$J$191,3,FALSE)</f>
        <v>否</v>
      </c>
      <c r="AE120" s="196" t="str">
        <f>VLOOKUP(C120,[1]综合执法局!$C$3:$U$191,14,FALSE)</f>
        <v>否</v>
      </c>
      <c r="AF120" s="200" t="str">
        <f>VLOOKUP(C120,[1]区消防大队!C118:U303,14,0)</f>
        <v>在消防监督管理系统未发现相关行政处罚</v>
      </c>
      <c r="AG120" s="234" t="str">
        <f>VLOOKUP(C120,[1]税务局!$B$3:$L$191,5,FALSE)</f>
        <v>否</v>
      </c>
    </row>
    <row r="121" ht="49.95" customHeight="1" spans="1:33">
      <c r="A121" s="196">
        <v>117</v>
      </c>
      <c r="B121" s="203" t="s">
        <v>447</v>
      </c>
      <c r="C121" s="238" t="s">
        <v>448</v>
      </c>
      <c r="D121" s="197" t="s">
        <v>176</v>
      </c>
      <c r="E121" s="198">
        <f>VLOOKUP(C121,[1]政数局!$C$3:$G$186,3,FALSE)</f>
        <v>38348</v>
      </c>
      <c r="F121" s="196" t="str">
        <f>VLOOKUP(C121,[1]政数局!$C$3:$G$186,4,FALSE)</f>
        <v>是</v>
      </c>
      <c r="G121" s="199" t="str">
        <f>VLOOKUP(C121,[1]政数局!$C$3:$G$186,5,FALSE)</f>
        <v>制造业</v>
      </c>
      <c r="H121" s="200" t="str">
        <f>VLOOKUP(C121,[1]税务局!$B$3:$L$191,4,FALSE)</f>
        <v>是</v>
      </c>
      <c r="I121" s="196" t="str">
        <f>VLOOKUP(C121,[1]统计局!$C$3:$E$191,2,FALSE)</f>
        <v>是</v>
      </c>
      <c r="J121" s="196" t="str">
        <f>VLOOKUP(C121,[1]统计局!$C$3:$E$191,3,FALSE)</f>
        <v>2011.04</v>
      </c>
      <c r="K121" s="202" t="s">
        <v>118</v>
      </c>
      <c r="L121" s="203"/>
      <c r="M121" s="196"/>
      <c r="N121" s="196"/>
      <c r="O121" s="196"/>
      <c r="P121" s="199" t="s">
        <v>449</v>
      </c>
      <c r="Q121" s="199" t="s">
        <v>450</v>
      </c>
      <c r="R121" s="249" t="s">
        <v>451</v>
      </c>
      <c r="S121" s="199" t="s">
        <v>452</v>
      </c>
      <c r="T121" s="206">
        <f>VLOOKUP(C121,[1]应急管理局!$C$3:$J$191,7,FALSE)</f>
        <v>0</v>
      </c>
      <c r="U121" s="199">
        <f>VLOOKUP(C121,[1]应急管理局!$C$3:$J$191,8,FALSE)</f>
        <v>0</v>
      </c>
      <c r="V121" s="203"/>
      <c r="W121" s="252" t="s">
        <v>453</v>
      </c>
      <c r="X121" s="216" t="e">
        <f>VLOOKUP(C121,'[2]汇总表，按企业分'!$C:$E,3,FALSE)</f>
        <v>#N/A</v>
      </c>
      <c r="Y121" s="216">
        <f>VLOOKUP(C121,[1]科技局!$C$3:$F$191,4,0)</f>
        <v>0</v>
      </c>
      <c r="Z121" s="253"/>
      <c r="AA121" s="230"/>
      <c r="AB121" s="196" t="str">
        <f>VLOOKUP(C121,[1]生态环境局!$C$3:$U$191,14,FALSE)</f>
        <v>否</v>
      </c>
      <c r="AC121" s="196" t="str">
        <f>VLOOKUP(C121,[1]住建局!$C$3:$U$191,14,FALSE)</f>
        <v>否</v>
      </c>
      <c r="AD121" s="196" t="str">
        <f>VLOOKUP(C121,[1]应急管理局!$C$3:$J$191,3,FALSE)</f>
        <v>是</v>
      </c>
      <c r="AE121" s="196" t="str">
        <f>VLOOKUP(C121,[1]综合执法局!$C$3:$U$191,14,FALSE)</f>
        <v>否</v>
      </c>
      <c r="AF121" s="200" t="str">
        <f>VLOOKUP(C121,[1]区消防大队!C119:U304,14,0)</f>
        <v>在消防监督管理系统查询到重大火灾隐患整改</v>
      </c>
      <c r="AG121" s="234" t="str">
        <f>VLOOKUP(C121,[1]税务局!$B$3:$L$191,5,FALSE)</f>
        <v>否</v>
      </c>
    </row>
    <row r="122" ht="49.95" customHeight="1" spans="1:33">
      <c r="A122" s="196">
        <v>118</v>
      </c>
      <c r="B122" s="203" t="s">
        <v>454</v>
      </c>
      <c r="C122" s="287" t="s">
        <v>455</v>
      </c>
      <c r="D122" s="197" t="s">
        <v>176</v>
      </c>
      <c r="E122" s="198" t="str">
        <f>VLOOKUP(C122,[1]政数局!$C$3:$G$186,3,FALSE)</f>
        <v>2009/12/7 （迁入）</v>
      </c>
      <c r="F122" s="196" t="str">
        <f>VLOOKUP(C122,[1]政数局!$C$3:$G$186,4,FALSE)</f>
        <v>是</v>
      </c>
      <c r="G122" s="199" t="str">
        <f>VLOOKUP(C122,[1]政数局!$C$3:$G$186,5,FALSE)</f>
        <v>制造业</v>
      </c>
      <c r="H122" s="200" t="str">
        <f>VLOOKUP(C122,[1]税务局!$B$3:$L$191,4,FALSE)</f>
        <v>是</v>
      </c>
      <c r="I122" s="196" t="str">
        <f>VLOOKUP(C122,[1]统计局!$C$3:$E$191,2,FALSE)</f>
        <v>是</v>
      </c>
      <c r="J122" s="196" t="str">
        <f>VLOOKUP(C122,[1]统计局!$C$3:$E$191,3,FALSE)</f>
        <v>2015.03</v>
      </c>
      <c r="K122" s="202" t="s">
        <v>118</v>
      </c>
      <c r="L122" s="203"/>
      <c r="M122" s="196"/>
      <c r="N122" s="196"/>
      <c r="O122" s="196"/>
      <c r="P122" s="196" t="s">
        <v>148</v>
      </c>
      <c r="Q122" s="199" t="s">
        <v>456</v>
      </c>
      <c r="R122" s="249" t="s">
        <v>457</v>
      </c>
      <c r="S122" s="199" t="s">
        <v>458</v>
      </c>
      <c r="T122" s="206">
        <f>VLOOKUP(C122,[1]住建局!$C$3:$U$191,18,FALSE)</f>
        <v>0</v>
      </c>
      <c r="U122" s="206">
        <f>VLOOKUP(C122,[1]住建局!$C$3:$U$191,19,FALSE)</f>
        <v>0</v>
      </c>
      <c r="V122" s="203"/>
      <c r="W122" s="206"/>
      <c r="X122" s="216" t="e">
        <f>VLOOKUP(C122,'[2]汇总表，按企业分'!$C:$E,3,FALSE)</f>
        <v>#N/A</v>
      </c>
      <c r="Y122" s="216">
        <f>VLOOKUP(C122,[1]科技局!$C$3:$F$191,4,0)</f>
        <v>0</v>
      </c>
      <c r="Z122" s="230"/>
      <c r="AA122" s="230"/>
      <c r="AB122" s="196" t="str">
        <f>VLOOKUP(C122,[1]生态环境局!$C$3:$U$191,14,FALSE)</f>
        <v>否</v>
      </c>
      <c r="AC122" s="196" t="str">
        <f>VLOOKUP(C122,[1]住建局!$C$3:$U$191,14,FALSE)</f>
        <v>是</v>
      </c>
      <c r="AD122" s="196" t="str">
        <f>VLOOKUP(C122,[1]应急管理局!$C$3:$J$191,3,FALSE)</f>
        <v>否</v>
      </c>
      <c r="AE122" s="196" t="str">
        <f>VLOOKUP(C122,[1]综合执法局!$C$3:$U$191,14,FALSE)</f>
        <v>否</v>
      </c>
      <c r="AF122" s="200" t="str">
        <f>VLOOKUP(C122,[1]区消防大队!C120:U305,14,0)</f>
        <v>在消防监督管理系统未发现相关行政处罚</v>
      </c>
      <c r="AG122" s="234" t="str">
        <f>VLOOKUP(C122,[1]税务局!$B$3:$L$191,5,FALSE)</f>
        <v>是</v>
      </c>
    </row>
    <row r="123" ht="49.95" customHeight="1" spans="1:33">
      <c r="A123" s="196">
        <v>119</v>
      </c>
      <c r="B123" s="203" t="s">
        <v>459</v>
      </c>
      <c r="C123" s="287" t="s">
        <v>460</v>
      </c>
      <c r="D123" s="197" t="s">
        <v>185</v>
      </c>
      <c r="E123" s="198">
        <f>VLOOKUP(C123,[1]政数局!$C$3:$G$186,3,FALSE)</f>
        <v>40460</v>
      </c>
      <c r="F123" s="196" t="str">
        <f>VLOOKUP(C123,[1]政数局!$C$3:$G$186,4,FALSE)</f>
        <v>是</v>
      </c>
      <c r="G123" s="199" t="str">
        <f>VLOOKUP(C123,[1]政数局!$C$3:$G$186,5,FALSE)</f>
        <v>制造业</v>
      </c>
      <c r="H123" s="200" t="str">
        <f>VLOOKUP(C123,[1]税务局!$B$3:$L$191,4,FALSE)</f>
        <v>是</v>
      </c>
      <c r="I123" s="196" t="str">
        <f>VLOOKUP(C123,[1]统计局!$C$3:$E$191,2,FALSE)</f>
        <v>是</v>
      </c>
      <c r="J123" s="196" t="str">
        <f>VLOOKUP(C123,[1]统计局!$C$3:$E$191,3,FALSE)</f>
        <v>2015.03</v>
      </c>
      <c r="K123" s="202" t="s">
        <v>118</v>
      </c>
      <c r="L123" s="203"/>
      <c r="M123" s="196"/>
      <c r="N123" s="196"/>
      <c r="O123" s="196"/>
      <c r="P123" s="206"/>
      <c r="Q123" s="206"/>
      <c r="R123" s="206"/>
      <c r="S123" s="206"/>
      <c r="T123" s="206"/>
      <c r="U123" s="206"/>
      <c r="V123" s="203"/>
      <c r="W123" s="206"/>
      <c r="X123" s="216" t="e">
        <f>VLOOKUP(C123,'[2]汇总表，按企业分'!$C:$E,3,FALSE)</f>
        <v>#N/A</v>
      </c>
      <c r="Y123" s="216">
        <f>VLOOKUP(C123,[1]科技局!$C$3:$F$191,4,0)</f>
        <v>0</v>
      </c>
      <c r="Z123" s="230"/>
      <c r="AA123" s="230"/>
      <c r="AB123" s="196" t="str">
        <f>VLOOKUP(C123,[1]生态环境局!$C$3:$U$191,14,FALSE)</f>
        <v>否</v>
      </c>
      <c r="AC123" s="196" t="str">
        <f>VLOOKUP(C123,[1]住建局!$C$3:$U$191,14,FALSE)</f>
        <v>否</v>
      </c>
      <c r="AD123" s="196" t="str">
        <f>VLOOKUP(C123,[1]应急管理局!$C$3:$J$191,3,FALSE)</f>
        <v>否</v>
      </c>
      <c r="AE123" s="196" t="str">
        <f>VLOOKUP(C123,[1]综合执法局!$C$3:$U$191,14,FALSE)</f>
        <v>否</v>
      </c>
      <c r="AF123" s="200" t="str">
        <f>VLOOKUP(C123,[1]区消防大队!C121:U306,14,0)</f>
        <v>在消防监督管理系统未发现相关行政处罚</v>
      </c>
      <c r="AG123" s="234" t="str">
        <f>VLOOKUP(C123,[1]税务局!$B$3:$L$191,5,FALSE)</f>
        <v>否</v>
      </c>
    </row>
    <row r="124" ht="49.95" customHeight="1" spans="1:33">
      <c r="A124" s="196">
        <v>120</v>
      </c>
      <c r="B124" s="203" t="s">
        <v>461</v>
      </c>
      <c r="C124" s="287" t="s">
        <v>462</v>
      </c>
      <c r="D124" s="197" t="s">
        <v>176</v>
      </c>
      <c r="E124" s="198">
        <f>VLOOKUP(C124,[1]政数局!$C$3:$G$186,3,FALSE)</f>
        <v>39251</v>
      </c>
      <c r="F124" s="196" t="str">
        <f>VLOOKUP(C124,[1]政数局!$C$3:$G$186,4,FALSE)</f>
        <v>是</v>
      </c>
      <c r="G124" s="199" t="str">
        <f>VLOOKUP(C124,[1]政数局!$C$3:$G$186,5,FALSE)</f>
        <v>制造业</v>
      </c>
      <c r="H124" s="200" t="str">
        <f>VLOOKUP(C124,[1]税务局!$B$3:$L$191,4,FALSE)</f>
        <v>是</v>
      </c>
      <c r="I124" s="196" t="str">
        <f>VLOOKUP(C124,[1]统计局!$C$3:$E$191,2,FALSE)</f>
        <v>是</v>
      </c>
      <c r="J124" s="196" t="str">
        <f>VLOOKUP(C124,[1]统计局!$C$3:$E$191,3,FALSE)</f>
        <v>2011.04</v>
      </c>
      <c r="K124" s="202" t="s">
        <v>118</v>
      </c>
      <c r="L124" s="203"/>
      <c r="M124" s="196"/>
      <c r="N124" s="196"/>
      <c r="O124" s="196"/>
      <c r="P124" s="206"/>
      <c r="Q124" s="206"/>
      <c r="R124" s="206"/>
      <c r="S124" s="206"/>
      <c r="T124" s="206"/>
      <c r="U124" s="206"/>
      <c r="V124" s="203"/>
      <c r="W124" s="206"/>
      <c r="X124" s="216" t="e">
        <f>VLOOKUP(C124,'[2]汇总表，按企业分'!$C:$E,3,FALSE)</f>
        <v>#N/A</v>
      </c>
      <c r="Y124" s="216">
        <f>VLOOKUP(C124,[1]科技局!$C$3:$F$191,4,0)</f>
        <v>0</v>
      </c>
      <c r="Z124" s="230"/>
      <c r="AA124" s="230"/>
      <c r="AB124" s="196" t="str">
        <f>VLOOKUP(C124,[1]生态环境局!$C$3:$U$191,14,FALSE)</f>
        <v>否</v>
      </c>
      <c r="AC124" s="196" t="str">
        <f>VLOOKUP(C124,[1]住建局!$C$3:$U$191,14,FALSE)</f>
        <v>否</v>
      </c>
      <c r="AD124" s="196" t="str">
        <f>VLOOKUP(C124,[1]应急管理局!$C$3:$J$191,3,FALSE)</f>
        <v>否</v>
      </c>
      <c r="AE124" s="196" t="str">
        <f>VLOOKUP(C124,[1]综合执法局!$C$3:$U$191,14,FALSE)</f>
        <v>否</v>
      </c>
      <c r="AF124" s="200" t="str">
        <f>VLOOKUP(C124,[1]区消防大队!C122:U307,14,0)</f>
        <v>在消防监督管理系统未发现相关行政处罚</v>
      </c>
      <c r="AG124" s="234" t="str">
        <f>VLOOKUP(C124,[1]税务局!$B$3:$L$191,5,FALSE)</f>
        <v>否</v>
      </c>
    </row>
    <row r="125" ht="49.95" customHeight="1" spans="1:33">
      <c r="A125" s="196">
        <v>121</v>
      </c>
      <c r="B125" s="203" t="s">
        <v>463</v>
      </c>
      <c r="C125" s="287" t="s">
        <v>464</v>
      </c>
      <c r="D125" s="197" t="s">
        <v>176</v>
      </c>
      <c r="E125" s="198">
        <f>VLOOKUP(C125,[1]政数局!$C$3:$G$186,3,FALSE)</f>
        <v>39413</v>
      </c>
      <c r="F125" s="196" t="str">
        <f>VLOOKUP(C125,[1]政数局!$C$3:$G$186,4,FALSE)</f>
        <v>是</v>
      </c>
      <c r="G125" s="199" t="str">
        <f>VLOOKUP(C125,[1]政数局!$C$3:$G$186,5,FALSE)</f>
        <v>制造业</v>
      </c>
      <c r="H125" s="200" t="str">
        <f>VLOOKUP(C125,[1]税务局!$B$3:$L$191,4,FALSE)</f>
        <v>是</v>
      </c>
      <c r="I125" s="196" t="str">
        <f>VLOOKUP(C125,[1]统计局!$C$3:$E$191,2,FALSE)</f>
        <v>是</v>
      </c>
      <c r="J125" s="196" t="str">
        <f>VLOOKUP(C125,[1]统计局!$C$3:$E$191,3,FALSE)</f>
        <v>2011.04</v>
      </c>
      <c r="K125" s="202" t="s">
        <v>118</v>
      </c>
      <c r="L125" s="203"/>
      <c r="M125" s="196"/>
      <c r="N125" s="196"/>
      <c r="O125" s="196"/>
      <c r="P125" s="206"/>
      <c r="Q125" s="206"/>
      <c r="R125" s="206"/>
      <c r="S125" s="206"/>
      <c r="T125" s="206"/>
      <c r="U125" s="206"/>
      <c r="V125" s="203"/>
      <c r="W125" s="206"/>
      <c r="X125" s="216" t="e">
        <f>VLOOKUP(C125,'[2]汇总表，按企业分'!$C:$E,3,FALSE)</f>
        <v>#N/A</v>
      </c>
      <c r="Y125" s="216">
        <f>VLOOKUP(C125,[1]科技局!$C$3:$F$191,4,0)</f>
        <v>0</v>
      </c>
      <c r="Z125" s="230"/>
      <c r="AA125" s="230"/>
      <c r="AB125" s="196" t="str">
        <f>VLOOKUP(C125,[1]生态环境局!$C$3:$U$191,14,FALSE)</f>
        <v>否</v>
      </c>
      <c r="AC125" s="196" t="str">
        <f>VLOOKUP(C125,[1]住建局!$C$3:$U$191,14,FALSE)</f>
        <v>否</v>
      </c>
      <c r="AD125" s="196" t="str">
        <f>VLOOKUP(C125,[1]应急管理局!$C$3:$J$191,3,FALSE)</f>
        <v>否</v>
      </c>
      <c r="AE125" s="196" t="str">
        <f>VLOOKUP(C125,[1]综合执法局!$C$3:$U$191,14,FALSE)</f>
        <v>否</v>
      </c>
      <c r="AF125" s="200" t="str">
        <f>VLOOKUP(C125,[1]区消防大队!C123:U308,14,0)</f>
        <v>在消防监督管理系统未发现相关行政处罚</v>
      </c>
      <c r="AG125" s="234" t="str">
        <f>VLOOKUP(C125,[1]税务局!$B$3:$L$191,5,FALSE)</f>
        <v>否</v>
      </c>
    </row>
    <row r="126" ht="49.95" customHeight="1" spans="1:33">
      <c r="A126" s="196">
        <v>122</v>
      </c>
      <c r="B126" s="203" t="s">
        <v>465</v>
      </c>
      <c r="C126" s="238" t="s">
        <v>466</v>
      </c>
      <c r="D126" s="197" t="s">
        <v>176</v>
      </c>
      <c r="E126" s="198">
        <f>VLOOKUP(C126,[1]政数局!$C$3:$G$186,3,FALSE)</f>
        <v>40036</v>
      </c>
      <c r="F126" s="196" t="str">
        <f>VLOOKUP(C126,[1]政数局!$C$3:$G$186,4,FALSE)</f>
        <v>是</v>
      </c>
      <c r="G126" s="199" t="str">
        <f>VLOOKUP(C126,[1]政数局!$C$3:$G$186,5,FALSE)</f>
        <v>制造业</v>
      </c>
      <c r="H126" s="200" t="str">
        <f>VLOOKUP(C126,[1]税务局!$B$3:$L$191,4,FALSE)</f>
        <v>是</v>
      </c>
      <c r="I126" s="196" t="str">
        <f>VLOOKUP(C126,[1]统计局!$C$3:$E$191,2,FALSE)</f>
        <v>是</v>
      </c>
      <c r="J126" s="196" t="str">
        <f>VLOOKUP(C126,[1]统计局!$C$3:$E$191,3,FALSE)</f>
        <v>2012.08</v>
      </c>
      <c r="K126" s="202" t="s">
        <v>118</v>
      </c>
      <c r="L126" s="203"/>
      <c r="M126" s="196"/>
      <c r="N126" s="196"/>
      <c r="O126" s="196"/>
      <c r="P126" s="206"/>
      <c r="Q126" s="206"/>
      <c r="R126" s="206"/>
      <c r="S126" s="206"/>
      <c r="T126" s="206"/>
      <c r="U126" s="206"/>
      <c r="V126" s="203"/>
      <c r="W126" s="206"/>
      <c r="X126" s="216" t="e">
        <f>VLOOKUP(C126,'[2]汇总表，按企业分'!$C:$E,3,FALSE)</f>
        <v>#N/A</v>
      </c>
      <c r="Y126" s="216">
        <f>VLOOKUP(C126,[1]科技局!$C$3:$F$191,4,0)</f>
        <v>0</v>
      </c>
      <c r="Z126" s="230"/>
      <c r="AA126" s="230"/>
      <c r="AB126" s="196" t="str">
        <f>VLOOKUP(C126,[1]生态环境局!$C$3:$U$191,14,FALSE)</f>
        <v>否</v>
      </c>
      <c r="AC126" s="196" t="str">
        <f>VLOOKUP(C126,[1]住建局!$C$3:$U$191,14,FALSE)</f>
        <v>否</v>
      </c>
      <c r="AD126" s="196" t="str">
        <f>VLOOKUP(C126,[1]应急管理局!$C$3:$J$191,3,FALSE)</f>
        <v>否</v>
      </c>
      <c r="AE126" s="196" t="str">
        <f>VLOOKUP(C126,[1]综合执法局!$C$3:$U$191,14,FALSE)</f>
        <v>否</v>
      </c>
      <c r="AF126" s="200" t="str">
        <f>VLOOKUP(C126,[1]区消防大队!C124:U309,14,0)</f>
        <v>在消防监督管理系统未发现相关行政处罚</v>
      </c>
      <c r="AG126" s="234" t="str">
        <f>VLOOKUP(C126,[1]税务局!$B$3:$L$191,5,FALSE)</f>
        <v>否</v>
      </c>
    </row>
    <row r="127" ht="49.95" customHeight="1" spans="1:33">
      <c r="A127" s="196">
        <v>123</v>
      </c>
      <c r="B127" s="203" t="s">
        <v>467</v>
      </c>
      <c r="C127" s="238" t="s">
        <v>468</v>
      </c>
      <c r="D127" s="197" t="s">
        <v>176</v>
      </c>
      <c r="E127" s="198">
        <f>VLOOKUP(C127,[1]政数局!$C$3:$G$186,3,FALSE)</f>
        <v>38324</v>
      </c>
      <c r="F127" s="196" t="str">
        <f>VLOOKUP(C127,[1]政数局!$C$3:$G$186,4,FALSE)</f>
        <v>是</v>
      </c>
      <c r="G127" s="199" t="str">
        <f>VLOOKUP(C127,[1]政数局!$C$3:$G$186,5,FALSE)</f>
        <v>制造业</v>
      </c>
      <c r="H127" s="200" t="str">
        <f>VLOOKUP(C127,[1]税务局!$B$3:$L$191,4,FALSE)</f>
        <v>是</v>
      </c>
      <c r="I127" s="196" t="str">
        <f>VLOOKUP(C127,[1]统计局!$C$3:$E$191,2,FALSE)</f>
        <v>是</v>
      </c>
      <c r="J127" s="196" t="str">
        <f>VLOOKUP(C127,[1]统计局!$C$3:$E$191,3,FALSE)</f>
        <v>2011.04</v>
      </c>
      <c r="K127" s="202" t="s">
        <v>118</v>
      </c>
      <c r="L127" s="203"/>
      <c r="M127" s="196"/>
      <c r="N127" s="196"/>
      <c r="O127" s="196"/>
      <c r="P127" s="206"/>
      <c r="Q127" s="206"/>
      <c r="R127" s="206"/>
      <c r="S127" s="206"/>
      <c r="T127" s="206"/>
      <c r="U127" s="206"/>
      <c r="V127" s="203"/>
      <c r="W127" s="206"/>
      <c r="X127" s="216" t="e">
        <f>VLOOKUP(C127,'[2]汇总表，按企业分'!$C:$E,3,FALSE)</f>
        <v>#N/A</v>
      </c>
      <c r="Y127" s="216">
        <f>VLOOKUP(C127,[1]科技局!$C$3:$F$191,4,0)</f>
        <v>0</v>
      </c>
      <c r="Z127" s="230"/>
      <c r="AA127" s="230"/>
      <c r="AB127" s="196" t="str">
        <f>VLOOKUP(C127,[1]生态环境局!$C$3:$U$191,14,FALSE)</f>
        <v>否</v>
      </c>
      <c r="AC127" s="196" t="str">
        <f>VLOOKUP(C127,[1]住建局!$C$3:$U$191,14,FALSE)</f>
        <v>否</v>
      </c>
      <c r="AD127" s="196" t="str">
        <f>VLOOKUP(C127,[1]应急管理局!$C$3:$J$191,3,FALSE)</f>
        <v>否</v>
      </c>
      <c r="AE127" s="196" t="str">
        <f>VLOOKUP(C127,[1]综合执法局!$C$3:$U$191,14,FALSE)</f>
        <v>否</v>
      </c>
      <c r="AF127" s="200" t="str">
        <f>VLOOKUP(C127,[1]区消防大队!C125:U310,14,0)</f>
        <v>在消防监督管理系统未发现相关行政处罚</v>
      </c>
      <c r="AG127" s="234" t="str">
        <f>VLOOKUP(C127,[1]税务局!$B$3:$L$191,5,FALSE)</f>
        <v>否</v>
      </c>
    </row>
    <row r="128" ht="49.95" customHeight="1" spans="1:33">
      <c r="A128" s="196">
        <v>124</v>
      </c>
      <c r="B128" s="203" t="s">
        <v>469</v>
      </c>
      <c r="C128" s="238" t="s">
        <v>470</v>
      </c>
      <c r="D128" s="197" t="s">
        <v>176</v>
      </c>
      <c r="E128" s="198" t="str">
        <f>VLOOKUP(C128,[1]政数局!$C$3:$G$186,3,FALSE)</f>
        <v>2015/12/18 （迁入）</v>
      </c>
      <c r="F128" s="196" t="str">
        <f>VLOOKUP(C128,[1]政数局!$C$3:$G$186,4,FALSE)</f>
        <v>是</v>
      </c>
      <c r="G128" s="199" t="str">
        <f>VLOOKUP(C128,[1]政数局!$C$3:$G$186,5,FALSE)</f>
        <v>制造业</v>
      </c>
      <c r="H128" s="200" t="str">
        <f>VLOOKUP(C128,[1]税务局!$B$3:$L$191,4,FALSE)</f>
        <v>-</v>
      </c>
      <c r="I128" s="196" t="str">
        <f>VLOOKUP(C128,[1]统计局!$C$3:$E$191,2,FALSE)</f>
        <v>是</v>
      </c>
      <c r="J128" s="196" t="str">
        <f>VLOOKUP(C128,[1]统计局!$C$3:$E$191,3,FALSE)</f>
        <v>2018.03</v>
      </c>
      <c r="K128" s="202" t="s">
        <v>118</v>
      </c>
      <c r="L128" s="203"/>
      <c r="M128" s="196"/>
      <c r="N128" s="196"/>
      <c r="O128" s="200" t="str">
        <f>VLOOKUP(C128,[1]科技局!$C$3:$F$191,4,0)</f>
        <v>2018年度高新技术企业新认定奖励 30万元</v>
      </c>
      <c r="P128" s="206"/>
      <c r="Q128" s="206"/>
      <c r="R128" s="206"/>
      <c r="S128" s="206"/>
      <c r="T128" s="206"/>
      <c r="U128" s="206"/>
      <c r="V128" s="203"/>
      <c r="W128" s="206"/>
      <c r="X128" s="216" t="e">
        <f>VLOOKUP(C128,'[2]汇总表，按企业分'!$C:$E,3,FALSE)</f>
        <v>#N/A</v>
      </c>
      <c r="Y128" s="216" t="str">
        <f>VLOOKUP(C128,[1]科技局!$C$3:$F$191,4,0)</f>
        <v>2018年度高新技术企业新认定奖励 30万元</v>
      </c>
      <c r="Z128" s="230"/>
      <c r="AA128" s="230"/>
      <c r="AB128" s="196" t="str">
        <f>VLOOKUP(C128,[1]生态环境局!$C$3:$U$191,14,FALSE)</f>
        <v>否</v>
      </c>
      <c r="AC128" s="196" t="str">
        <f>VLOOKUP(C128,[1]住建局!$C$3:$U$191,14,FALSE)</f>
        <v>否</v>
      </c>
      <c r="AD128" s="196" t="str">
        <f>VLOOKUP(C128,[1]应急管理局!$C$3:$J$191,3,FALSE)</f>
        <v>否</v>
      </c>
      <c r="AE128" s="196" t="str">
        <f>VLOOKUP(C128,[1]综合执法局!$C$3:$U$191,14,FALSE)</f>
        <v>否</v>
      </c>
      <c r="AF128" s="200" t="str">
        <f>VLOOKUP(C128,[1]区消防大队!C126:U311,14,0)</f>
        <v>在消防监督管理系统未发现相关行政处罚</v>
      </c>
      <c r="AG128" s="234" t="str">
        <f>VLOOKUP(C128,[1]税务局!$B$3:$L$191,5,FALSE)</f>
        <v>否</v>
      </c>
    </row>
    <row r="129" ht="49.95" customHeight="1" spans="1:33">
      <c r="A129" s="196">
        <v>125</v>
      </c>
      <c r="B129" s="203" t="s">
        <v>471</v>
      </c>
      <c r="C129" s="238" t="s">
        <v>472</v>
      </c>
      <c r="D129" s="197" t="s">
        <v>176</v>
      </c>
      <c r="E129" s="198">
        <f>VLOOKUP(C129,[1]政数局!$C$3:$G$186,3,FALSE)</f>
        <v>38502</v>
      </c>
      <c r="F129" s="196" t="str">
        <f>VLOOKUP(C129,[1]政数局!$C$3:$G$186,4,FALSE)</f>
        <v>是</v>
      </c>
      <c r="G129" s="199" t="str">
        <f>VLOOKUP(C129,[1]政数局!$C$3:$G$186,5,FALSE)</f>
        <v>制造业</v>
      </c>
      <c r="H129" s="200" t="str">
        <f>VLOOKUP(C129,[1]税务局!$B$3:$L$191,4,FALSE)</f>
        <v>是</v>
      </c>
      <c r="I129" s="196" t="str">
        <f>VLOOKUP(C129,[1]统计局!$C$3:$E$191,2,FALSE)</f>
        <v>是</v>
      </c>
      <c r="J129" s="196" t="str">
        <f>VLOOKUP(C129,[1]统计局!$C$3:$E$191,3,FALSE)</f>
        <v>2011.04</v>
      </c>
      <c r="K129" s="202" t="s">
        <v>118</v>
      </c>
      <c r="L129" s="203"/>
      <c r="M129" s="196"/>
      <c r="N129" s="196"/>
      <c r="O129" s="196"/>
      <c r="P129" s="206"/>
      <c r="Q129" s="206"/>
      <c r="R129" s="206"/>
      <c r="S129" s="206"/>
      <c r="T129" s="206"/>
      <c r="U129" s="206"/>
      <c r="V129" s="203"/>
      <c r="W129" s="206"/>
      <c r="X129" s="216" t="e">
        <f>VLOOKUP(C129,'[2]汇总表，按企业分'!$C:$E,3,FALSE)</f>
        <v>#N/A</v>
      </c>
      <c r="Y129" s="216">
        <f>VLOOKUP(C129,[1]科技局!$C$3:$F$191,4,0)</f>
        <v>0</v>
      </c>
      <c r="Z129" s="230"/>
      <c r="AA129" s="230"/>
      <c r="AB129" s="196" t="str">
        <f>VLOOKUP(C129,[1]生态环境局!$C$3:$U$191,14,FALSE)</f>
        <v>否</v>
      </c>
      <c r="AC129" s="196" t="str">
        <f>VLOOKUP(C129,[1]住建局!$C$3:$U$191,14,FALSE)</f>
        <v>否</v>
      </c>
      <c r="AD129" s="196" t="str">
        <f>VLOOKUP(C129,[1]应急管理局!$C$3:$J$191,3,FALSE)</f>
        <v>否</v>
      </c>
      <c r="AE129" s="196" t="str">
        <f>VLOOKUP(C129,[1]综合执法局!$C$3:$U$191,14,FALSE)</f>
        <v>否</v>
      </c>
      <c r="AF129" s="200" t="str">
        <f>VLOOKUP(C129,[1]区消防大队!C127:U312,14,0)</f>
        <v>在消防监督管理系统未发现相关行政处罚</v>
      </c>
      <c r="AG129" s="234" t="str">
        <f>VLOOKUP(C129,[1]税务局!$B$3:$L$191,5,FALSE)</f>
        <v>否</v>
      </c>
    </row>
    <row r="130" ht="49.95" customHeight="1" spans="1:33">
      <c r="A130" s="196">
        <v>126</v>
      </c>
      <c r="B130" s="203" t="s">
        <v>473</v>
      </c>
      <c r="C130" s="287" t="s">
        <v>474</v>
      </c>
      <c r="D130" s="197" t="s">
        <v>176</v>
      </c>
      <c r="E130" s="198">
        <f>VLOOKUP(C130,[1]政数局!$C$3:$G$186,3,FALSE)</f>
        <v>41124</v>
      </c>
      <c r="F130" s="196" t="str">
        <f>VLOOKUP(C130,[1]政数局!$C$3:$G$186,4,FALSE)</f>
        <v>是</v>
      </c>
      <c r="G130" s="199" t="str">
        <f>VLOOKUP(C130,[1]政数局!$C$3:$G$186,5,FALSE)</f>
        <v>制造业</v>
      </c>
      <c r="H130" s="200" t="str">
        <f>VLOOKUP(C130,[1]税务局!$B$3:$L$191,4,FALSE)</f>
        <v>是</v>
      </c>
      <c r="I130" s="196" t="str">
        <f>VLOOKUP(C130,[1]统计局!$C$3:$E$191,2,FALSE)</f>
        <v>是</v>
      </c>
      <c r="J130" s="196" t="str">
        <f>VLOOKUP(C130,[1]统计局!$C$3:$E$191,3,FALSE)</f>
        <v>2015.03</v>
      </c>
      <c r="K130" s="202" t="s">
        <v>118</v>
      </c>
      <c r="L130" s="203"/>
      <c r="M130" s="196"/>
      <c r="N130" s="196"/>
      <c r="O130" s="196"/>
      <c r="P130" s="206"/>
      <c r="Q130" s="206"/>
      <c r="R130" s="206"/>
      <c r="S130" s="206"/>
      <c r="T130" s="206"/>
      <c r="U130" s="206"/>
      <c r="V130" s="203"/>
      <c r="W130" s="206"/>
      <c r="X130" s="216" t="e">
        <f>VLOOKUP(C130,'[2]汇总表，按企业分'!$C:$E,3,FALSE)</f>
        <v>#N/A</v>
      </c>
      <c r="Y130" s="216">
        <f>VLOOKUP(C130,[1]科技局!$C$3:$F$191,4,0)</f>
        <v>0</v>
      </c>
      <c r="Z130" s="230"/>
      <c r="AA130" s="230"/>
      <c r="AB130" s="196" t="str">
        <f>VLOOKUP(C130,[1]生态环境局!$C$3:$U$191,14,FALSE)</f>
        <v>否</v>
      </c>
      <c r="AC130" s="196" t="str">
        <f>VLOOKUP(C130,[1]住建局!$C$3:$U$191,14,FALSE)</f>
        <v>否</v>
      </c>
      <c r="AD130" s="196" t="str">
        <f>VLOOKUP(C130,[1]应急管理局!$C$3:$J$191,3,FALSE)</f>
        <v>否</v>
      </c>
      <c r="AE130" s="196" t="str">
        <f>VLOOKUP(C130,[1]综合执法局!$C$3:$U$191,14,FALSE)</f>
        <v>否</v>
      </c>
      <c r="AF130" s="200" t="str">
        <f>VLOOKUP(C130,[1]区消防大队!C128:U313,14,0)</f>
        <v>在消防监督管理系统未发现相关行政处罚</v>
      </c>
      <c r="AG130" s="234" t="str">
        <f>VLOOKUP(C130,[1]税务局!$B$3:$L$191,5,FALSE)</f>
        <v>否</v>
      </c>
    </row>
    <row r="131" ht="49.95" customHeight="1" spans="1:33">
      <c r="A131" s="196">
        <v>127</v>
      </c>
      <c r="B131" s="203" t="s">
        <v>475</v>
      </c>
      <c r="C131" s="238" t="s">
        <v>476</v>
      </c>
      <c r="D131" s="197" t="s">
        <v>176</v>
      </c>
      <c r="E131" s="198" t="str">
        <f>VLOOKUP(C131,[1]政数局!$C$3:$G$186,3,FALSE)</f>
        <v>2001/12/30（迁入）</v>
      </c>
      <c r="F131" s="196" t="str">
        <f>VLOOKUP(C131,[1]政数局!$C$3:$G$186,4,FALSE)</f>
        <v>是</v>
      </c>
      <c r="G131" s="199" t="str">
        <f>VLOOKUP(C131,[1]政数局!$C$3:$G$186,5,FALSE)</f>
        <v>科学研究和技术服务业</v>
      </c>
      <c r="H131" s="200" t="str">
        <f>VLOOKUP(C131,[1]税务局!$B$3:$L$191,4,FALSE)</f>
        <v>是</v>
      </c>
      <c r="I131" s="196" t="str">
        <f>VLOOKUP(C131,[1]统计局!$C$3:$E$191,2,FALSE)</f>
        <v>是</v>
      </c>
      <c r="J131" s="196" t="str">
        <f>VLOOKUP(C131,[1]统计局!$C$3:$E$191,3,FALSE)</f>
        <v>2011.04</v>
      </c>
      <c r="K131" s="202" t="s">
        <v>118</v>
      </c>
      <c r="L131" s="203"/>
      <c r="M131" s="196"/>
      <c r="N131" s="196"/>
      <c r="O131" s="196"/>
      <c r="P131" s="196" t="str">
        <f>VLOOKUP(C131,[1]生态环境局!$C$3:$U$191,14,FALSE)</f>
        <v>是</v>
      </c>
      <c r="Q131" s="200" t="str">
        <f>VLOOKUP(C131,[1]生态环境局!$C$3:$U$191,15,FALSE)</f>
        <v>穗环法罚〔2019〕36号</v>
      </c>
      <c r="R131" s="217">
        <f>VLOOKUP(C131,[1]生态环境局!$C$3:$U$191,16,FALSE)</f>
        <v>43752</v>
      </c>
      <c r="S131" s="199" t="str">
        <f>VLOOKUP(C131,[1]生态环境局!$C$3:$U$191,17,FALSE)</f>
        <v>违法内容：废包装桶车间未密闭且没有配套建设含挥发性有机物废气收集和处理设施，生产过程中产生的含挥发性有机物废气无组织排放；处罚金额：15万元；适用听证程序。</v>
      </c>
      <c r="T131" s="196" t="str">
        <f>VLOOKUP(C131,[1]生态环境局!$C$3:$U$191,18,FALSE)</f>
        <v>否</v>
      </c>
      <c r="U131" s="199" t="str">
        <f>VLOOKUP(C131,[1]生态环境局!$C$3:$U$191,19,FALSE)</f>
        <v>根据《政策协调工作会议纪要》第一、（三）条：“……对适用听证程序的视作违法情节 较重，不给予奖励。……”该案适用听证程序。</v>
      </c>
      <c r="V131" s="203"/>
      <c r="W131" s="206"/>
      <c r="X131" s="216" t="e">
        <f>VLOOKUP(C131,'[2]汇总表，按企业分'!$C:$E,3,FALSE)</f>
        <v>#N/A</v>
      </c>
      <c r="Y131" s="216">
        <f>VLOOKUP(C131,[1]科技局!$C$3:$F$191,4,0)</f>
        <v>0</v>
      </c>
      <c r="Z131" s="230"/>
      <c r="AA131" s="230"/>
      <c r="AB131" s="196" t="str">
        <f>VLOOKUP(C131,[1]生态环境局!$C$3:$U$191,14,FALSE)</f>
        <v>是</v>
      </c>
      <c r="AC131" s="196" t="str">
        <f>VLOOKUP(C131,[1]住建局!$C$3:$U$191,14,FALSE)</f>
        <v>否</v>
      </c>
      <c r="AD131" s="196" t="str">
        <f>VLOOKUP(C131,[1]应急管理局!$C$3:$J$191,3,FALSE)</f>
        <v>否</v>
      </c>
      <c r="AE131" s="196" t="str">
        <f>VLOOKUP(C131,[1]综合执法局!$C$3:$U$191,14,FALSE)</f>
        <v>否</v>
      </c>
      <c r="AF131" s="200">
        <f>VLOOKUP(B131,[1]区消防大队!B129:U314,15,0)</f>
        <v>0</v>
      </c>
      <c r="AG131" s="234" t="str">
        <f>VLOOKUP(C131,[1]税务局!$B$3:$L$191,5,FALSE)</f>
        <v>否</v>
      </c>
    </row>
    <row r="132" ht="49.95" customHeight="1" spans="1:33">
      <c r="A132" s="196">
        <v>128</v>
      </c>
      <c r="B132" s="203" t="s">
        <v>477</v>
      </c>
      <c r="C132" s="287" t="s">
        <v>478</v>
      </c>
      <c r="D132" s="197" t="s">
        <v>176</v>
      </c>
      <c r="E132" s="198">
        <f>VLOOKUP(C132,[1]政数局!$C$3:$G$186,3,FALSE)</f>
        <v>35059</v>
      </c>
      <c r="F132" s="196" t="str">
        <f>VLOOKUP(C132,[1]政数局!$C$3:$G$186,4,FALSE)</f>
        <v>是</v>
      </c>
      <c r="G132" s="199" t="str">
        <f>VLOOKUP(C132,[1]政数局!$C$3:$G$186,5,FALSE)</f>
        <v>批发和零售业</v>
      </c>
      <c r="H132" s="200" t="str">
        <f>VLOOKUP(C132,[1]税务局!$B$3:$L$191,4,FALSE)</f>
        <v>是</v>
      </c>
      <c r="I132" s="196" t="str">
        <f>VLOOKUP(C132,[1]统计局!$C$3:$E$191,2,FALSE)</f>
        <v>是</v>
      </c>
      <c r="J132" s="196" t="str">
        <f>VLOOKUP(C132,[1]统计局!$C$3:$E$191,3,FALSE)</f>
        <v>2011.03</v>
      </c>
      <c r="K132" s="202" t="s">
        <v>118</v>
      </c>
      <c r="L132" s="203"/>
      <c r="M132" s="196"/>
      <c r="N132" s="196"/>
      <c r="O132" s="196"/>
      <c r="P132" s="206"/>
      <c r="Q132" s="206"/>
      <c r="R132" s="206"/>
      <c r="S132" s="206"/>
      <c r="T132" s="206"/>
      <c r="U132" s="206"/>
      <c r="V132" s="203"/>
      <c r="W132" s="206"/>
      <c r="X132" s="216" t="e">
        <f>VLOOKUP(C132,'[2]汇总表，按企业分'!$C:$E,3,FALSE)</f>
        <v>#N/A</v>
      </c>
      <c r="Y132" s="216">
        <f>VLOOKUP(C132,[1]科技局!$C$3:$F$191,4,0)</f>
        <v>0</v>
      </c>
      <c r="Z132" s="230"/>
      <c r="AA132" s="230"/>
      <c r="AB132" s="196" t="str">
        <f>VLOOKUP(C132,[1]生态环境局!$C$3:$U$191,14,FALSE)</f>
        <v>否</v>
      </c>
      <c r="AC132" s="196" t="str">
        <f>VLOOKUP(C132,[1]住建局!$C$3:$U$191,14,FALSE)</f>
        <v>否</v>
      </c>
      <c r="AD132" s="196" t="str">
        <f>VLOOKUP(C132,[1]应急管理局!$C$3:$J$191,3,FALSE)</f>
        <v>否</v>
      </c>
      <c r="AE132" s="196" t="str">
        <f>VLOOKUP(C132,[1]综合执法局!$C$3:$U$191,14,FALSE)</f>
        <v>否</v>
      </c>
      <c r="AF132" s="200" t="str">
        <f>VLOOKUP(C132,[1]区消防大队!C130:U315,14,0)</f>
        <v>在消防监督管理系统未发现相关行政处罚</v>
      </c>
      <c r="AG132" s="234" t="str">
        <f>VLOOKUP(C132,[1]税务局!$B$3:$L$191,5,FALSE)</f>
        <v>否</v>
      </c>
    </row>
    <row r="133" ht="49.95" customHeight="1" spans="1:33">
      <c r="A133" s="196">
        <v>129</v>
      </c>
      <c r="B133" s="203" t="s">
        <v>479</v>
      </c>
      <c r="C133" s="287" t="s">
        <v>480</v>
      </c>
      <c r="D133" s="197" t="s">
        <v>185</v>
      </c>
      <c r="E133" s="198" t="str">
        <f>VLOOKUP(C133,[1]政数局!$C$3:$G$186,3,FALSE)</f>
        <v>2018/1/2 （迁入）</v>
      </c>
      <c r="F133" s="196" t="str">
        <f>VLOOKUP(C133,[1]政数局!$C$3:$G$186,4,FALSE)</f>
        <v>是</v>
      </c>
      <c r="G133" s="199" t="str">
        <f>VLOOKUP(C133,[1]政数局!$C$3:$G$186,5,FALSE)</f>
        <v>制造业</v>
      </c>
      <c r="H133" s="200" t="str">
        <f>VLOOKUP(C133,[1]税务局!$B$3:$L$191,4,FALSE)</f>
        <v>是</v>
      </c>
      <c r="I133" s="196" t="str">
        <f>VLOOKUP(C133,[1]统计局!$C$3:$E$191,2,FALSE)</f>
        <v>是</v>
      </c>
      <c r="J133" s="196">
        <f>VLOOKUP(C133,[1]统计局!$C$3:$E$191,3,FALSE)</f>
        <v>2019.01</v>
      </c>
      <c r="K133" s="202" t="s">
        <v>118</v>
      </c>
      <c r="L133" s="203"/>
      <c r="M133" s="196"/>
      <c r="N133" s="196"/>
      <c r="O133" s="196"/>
      <c r="P133" s="206"/>
      <c r="Q133" s="206"/>
      <c r="R133" s="206"/>
      <c r="S133" s="206"/>
      <c r="T133" s="206"/>
      <c r="U133" s="206"/>
      <c r="V133" s="203"/>
      <c r="W133" s="206"/>
      <c r="X133" s="216" t="e">
        <f>VLOOKUP(C133,'[2]汇总表，按企业分'!$C:$E,3,FALSE)</f>
        <v>#N/A</v>
      </c>
      <c r="Y133" s="216">
        <f>VLOOKUP(C133,[1]科技局!$C$3:$F$191,4,0)</f>
        <v>0</v>
      </c>
      <c r="Z133" s="230"/>
      <c r="AA133" s="230"/>
      <c r="AB133" s="196" t="str">
        <f>VLOOKUP(C133,[1]生态环境局!$C$3:$U$191,14,FALSE)</f>
        <v>否</v>
      </c>
      <c r="AC133" s="196" t="str">
        <f>VLOOKUP(C133,[1]住建局!$C$3:$U$191,14,FALSE)</f>
        <v>否</v>
      </c>
      <c r="AD133" s="196" t="str">
        <f>VLOOKUP(C133,[1]应急管理局!$C$3:$J$191,3,FALSE)</f>
        <v>否</v>
      </c>
      <c r="AE133" s="196" t="str">
        <f>VLOOKUP(C133,[1]综合执法局!$C$3:$U$191,14,FALSE)</f>
        <v>否</v>
      </c>
      <c r="AF133" s="200" t="str">
        <f>VLOOKUP(C133,[1]区消防大队!C131:U316,14,0)</f>
        <v>在消防监督管理系统未发现相关行政处罚</v>
      </c>
      <c r="AG133" s="234" t="str">
        <f>VLOOKUP(C133,[1]税务局!$B$3:$L$191,5,FALSE)</f>
        <v>否</v>
      </c>
    </row>
    <row r="134" ht="49.95" customHeight="1" spans="1:33">
      <c r="A134" s="196">
        <v>130</v>
      </c>
      <c r="B134" s="203" t="s">
        <v>481</v>
      </c>
      <c r="C134" s="238" t="s">
        <v>482</v>
      </c>
      <c r="D134" s="197" t="s">
        <v>176</v>
      </c>
      <c r="E134" s="198">
        <f>VLOOKUP(C134,[1]政数局!$C$3:$G$186,3,FALSE)</f>
        <v>42122</v>
      </c>
      <c r="F134" s="196" t="str">
        <f>VLOOKUP(C134,[1]政数局!$C$3:$G$186,4,FALSE)</f>
        <v>是</v>
      </c>
      <c r="G134" s="199" t="str">
        <f>VLOOKUP(C134,[1]政数局!$C$3:$G$186,5,FALSE)</f>
        <v>科学研究和技术服务业</v>
      </c>
      <c r="H134" s="200" t="str">
        <f>VLOOKUP(C134,[1]税务局!$B$3:$L$191,4,FALSE)</f>
        <v>是</v>
      </c>
      <c r="I134" s="196" t="str">
        <f>VLOOKUP(C134,[1]统计局!$C$3:$E$191,2,FALSE)</f>
        <v>是</v>
      </c>
      <c r="J134" s="196">
        <f>VLOOKUP(C134,[1]统计局!$C$3:$E$191,3,FALSE)</f>
        <v>2016.09</v>
      </c>
      <c r="K134" s="202" t="s">
        <v>118</v>
      </c>
      <c r="L134" s="203"/>
      <c r="M134" s="196"/>
      <c r="N134" s="196"/>
      <c r="O134" s="200" t="str">
        <f>VLOOKUP(C134,[1]科技局!$C$3:$F$191,4,0)</f>
        <v>南沙区2017年度高新技术企业新认定奖励30万元</v>
      </c>
      <c r="P134" s="206"/>
      <c r="Q134" s="206"/>
      <c r="R134" s="206"/>
      <c r="S134" s="206"/>
      <c r="T134" s="206"/>
      <c r="U134" s="206"/>
      <c r="V134" s="203"/>
      <c r="W134" s="206"/>
      <c r="X134" s="216" t="e">
        <f>VLOOKUP(C134,'[2]汇总表，按企业分'!$C:$E,3,FALSE)</f>
        <v>#N/A</v>
      </c>
      <c r="Y134" s="216" t="str">
        <f>VLOOKUP(C134,[1]科技局!$C$3:$F$191,4,0)</f>
        <v>南沙区2017年度高新技术企业新认定奖励30万元</v>
      </c>
      <c r="Z134" s="230"/>
      <c r="AA134" s="230"/>
      <c r="AB134" s="196" t="str">
        <f>VLOOKUP(C134,[1]生态环境局!$C$3:$U$191,14,FALSE)</f>
        <v>否</v>
      </c>
      <c r="AC134" s="196" t="str">
        <f>VLOOKUP(C134,[1]住建局!$C$3:$U$191,14,FALSE)</f>
        <v>否</v>
      </c>
      <c r="AD134" s="196" t="str">
        <f>VLOOKUP(C134,[1]应急管理局!$C$3:$J$191,3,FALSE)</f>
        <v>否</v>
      </c>
      <c r="AE134" s="196" t="str">
        <f>VLOOKUP(C134,[1]综合执法局!$C$3:$U$191,14,FALSE)</f>
        <v>否</v>
      </c>
      <c r="AF134" s="200" t="str">
        <f>VLOOKUP(C134,[1]区消防大队!C132:U317,14,0)</f>
        <v>在消防监督管理系统未发现相关行政处罚</v>
      </c>
      <c r="AG134" s="234" t="str">
        <f>VLOOKUP(C134,[1]税务局!$B$3:$L$191,5,FALSE)</f>
        <v>否</v>
      </c>
    </row>
    <row r="135" ht="49.95" customHeight="1" spans="1:33">
      <c r="A135" s="196">
        <v>131</v>
      </c>
      <c r="B135" s="203" t="s">
        <v>483</v>
      </c>
      <c r="C135" s="287" t="s">
        <v>484</v>
      </c>
      <c r="D135" s="197" t="s">
        <v>176</v>
      </c>
      <c r="E135" s="198">
        <f>VLOOKUP(C135,[1]政数局!$C$3:$G$186,3,FALSE)</f>
        <v>40354</v>
      </c>
      <c r="F135" s="196" t="str">
        <f>VLOOKUP(C135,[1]政数局!$C$3:$G$186,4,FALSE)</f>
        <v>是</v>
      </c>
      <c r="G135" s="199" t="str">
        <f>VLOOKUP(C135,[1]政数局!$C$3:$G$186,5,FALSE)</f>
        <v>制造业</v>
      </c>
      <c r="H135" s="200" t="str">
        <f>VLOOKUP(C135,[1]税务局!$B$3:$L$191,4,FALSE)</f>
        <v>是</v>
      </c>
      <c r="I135" s="196" t="str">
        <f>VLOOKUP(C135,[1]统计局!$C$3:$E$191,2,FALSE)</f>
        <v>是</v>
      </c>
      <c r="J135" s="196">
        <f>VLOOKUP(C135,[1]统计局!$C$3:$E$191,3,FALSE)</f>
        <v>2014.11</v>
      </c>
      <c r="K135" s="202" t="s">
        <v>118</v>
      </c>
      <c r="L135" s="203"/>
      <c r="M135" s="196"/>
      <c r="N135" s="196"/>
      <c r="O135" s="196"/>
      <c r="P135" s="196" t="str">
        <f>VLOOKUP(C135,[1]住建局!$C$3:$U$191,14,FALSE)</f>
        <v>是</v>
      </c>
      <c r="Q135" s="199" t="str">
        <f>VLOOKUP(C135,[1]住建局!$C$3:$U$191,15,FALSE)</f>
        <v>1、粤穗南交运罚〔2019〕
NS20190125001号
2、粤穗南交运罚〔2019〕
NS20190228005号
3、粤穗南交运罚〔2019〕
NS20190228006号
4、粤穗南交运罚〔2019〕
NS20190314005号
5、粤穗南交运罚〔2019〕
NS20190328003号
6、粤穗南交运罚〔2019〕
NS20190425001号
7、粤穗南交运罚〔2019〕
NS20190425002号</v>
      </c>
      <c r="R135" s="217" t="str">
        <f>VLOOKUP(C135,[1]住建局!$C$3:$U$191,16,FALSE)</f>
        <v>1、2019年3月18日
2、2019年5月10日
3、2019年5月10日
4、2019年5月10日
5、2019年5月10日
6、2019年5月10日
7、2019年5月10日</v>
      </c>
      <c r="S135" s="206" t="str">
        <f>VLOOKUP(C135,[1]住建局!$C$3:$U$191,17,FALSE)</f>
        <v>不适用于听证程序</v>
      </c>
      <c r="T135" s="206">
        <f>VLOOKUP(C135,[1]住建局!$C$3:$U$191,18,FALSE)</f>
        <v>0</v>
      </c>
      <c r="U135" s="206">
        <f>VLOOKUP(C135,[1]住建局!$C$3:$U$191,19,FALSE)</f>
        <v>0</v>
      </c>
      <c r="V135" s="203"/>
      <c r="W135" s="206"/>
      <c r="X135" s="216" t="e">
        <f>VLOOKUP(C135,'[2]汇总表，按企业分'!$C:$E,3,FALSE)</f>
        <v>#N/A</v>
      </c>
      <c r="Y135" s="216">
        <f>VLOOKUP(C135,[1]科技局!$C$3:$F$191,4,0)</f>
        <v>0</v>
      </c>
      <c r="Z135" s="230"/>
      <c r="AA135" s="230"/>
      <c r="AB135" s="196" t="str">
        <f>VLOOKUP(C135,[1]生态环境局!$C$3:$U$191,14,FALSE)</f>
        <v>否</v>
      </c>
      <c r="AC135" s="196" t="str">
        <f>VLOOKUP(C135,[1]住建局!$C$3:$U$191,14,FALSE)</f>
        <v>是</v>
      </c>
      <c r="AD135" s="196" t="str">
        <f>VLOOKUP(C135,[1]应急管理局!$C$3:$J$191,3,FALSE)</f>
        <v>否</v>
      </c>
      <c r="AE135" s="196" t="str">
        <f>VLOOKUP(C135,[1]综合执法局!$C$3:$U$191,14,FALSE)</f>
        <v>否</v>
      </c>
      <c r="AF135" s="200" t="str">
        <f>VLOOKUP(C135,[1]区消防大队!C133:U318,14,0)</f>
        <v>在消防监督管理系统未发现相关行政处罚</v>
      </c>
      <c r="AG135" s="234" t="str">
        <f>VLOOKUP(C135,[1]税务局!$B$3:$L$191,5,FALSE)</f>
        <v>否</v>
      </c>
    </row>
    <row r="136" ht="49.95" customHeight="1" spans="1:33">
      <c r="A136" s="196">
        <v>132</v>
      </c>
      <c r="B136" s="203" t="s">
        <v>485</v>
      </c>
      <c r="C136" s="238" t="s">
        <v>486</v>
      </c>
      <c r="D136" s="197" t="s">
        <v>176</v>
      </c>
      <c r="E136" s="198">
        <f>VLOOKUP(C136,[1]政数局!$C$3:$G$186,3,FALSE)</f>
        <v>40792</v>
      </c>
      <c r="F136" s="196" t="str">
        <f>VLOOKUP(C136,[1]政数局!$C$3:$G$186,4,FALSE)</f>
        <v>是</v>
      </c>
      <c r="G136" s="199" t="str">
        <f>VLOOKUP(C136,[1]政数局!$C$3:$G$186,5,FALSE)</f>
        <v>制造业</v>
      </c>
      <c r="H136" s="200" t="str">
        <f>VLOOKUP(C136,[1]税务局!$B$3:$L$191,4,FALSE)</f>
        <v>是</v>
      </c>
      <c r="I136" s="196" t="str">
        <f>VLOOKUP(C136,[1]统计局!$C$3:$E$191,2,FALSE)</f>
        <v>是</v>
      </c>
      <c r="J136" s="196">
        <f>VLOOKUP(C136,[1]统计局!$C$3:$E$191,3,FALSE)</f>
        <v>2014.07</v>
      </c>
      <c r="K136" s="202" t="s">
        <v>118</v>
      </c>
      <c r="L136" s="203"/>
      <c r="M136" s="196"/>
      <c r="N136" s="196"/>
      <c r="O136" s="196"/>
      <c r="P136" s="196" t="s">
        <v>148</v>
      </c>
      <c r="Q136" s="199" t="s">
        <v>487</v>
      </c>
      <c r="R136" s="249" t="s">
        <v>488</v>
      </c>
      <c r="S136" s="199" t="s">
        <v>489</v>
      </c>
      <c r="T136" s="206">
        <f>VLOOKUP(C136,[1]住建局!$C$3:$U$191,18,FALSE)</f>
        <v>0</v>
      </c>
      <c r="U136" s="206">
        <f>VLOOKUP(C136,[1]住建局!$C$3:$U$191,19,FALSE)</f>
        <v>0</v>
      </c>
      <c r="V136" s="203"/>
      <c r="W136" s="206"/>
      <c r="X136" s="216" t="e">
        <f>VLOOKUP(C136,'[2]汇总表，按企业分'!$C:$E,3,FALSE)</f>
        <v>#N/A</v>
      </c>
      <c r="Y136" s="216">
        <f>VLOOKUP(C136,[1]科技局!$C$3:$F$191,4,0)</f>
        <v>0</v>
      </c>
      <c r="Z136" s="230"/>
      <c r="AA136" s="230"/>
      <c r="AB136" s="196" t="str">
        <f>VLOOKUP(C136,[1]生态环境局!$C$3:$U$191,14,FALSE)</f>
        <v>否</v>
      </c>
      <c r="AC136" s="196" t="str">
        <f>VLOOKUP(C136,[1]住建局!$C$3:$U$191,14,FALSE)</f>
        <v>是</v>
      </c>
      <c r="AD136" s="196" t="str">
        <f>VLOOKUP(C136,[1]应急管理局!$C$3:$J$191,3,FALSE)</f>
        <v>否</v>
      </c>
      <c r="AE136" s="196" t="str">
        <f>VLOOKUP(C136,[1]综合执法局!$C$3:$U$191,14,FALSE)</f>
        <v>否</v>
      </c>
      <c r="AF136" s="200" t="str">
        <f>VLOOKUP(C136,[1]区消防大队!C134:U319,14,0)</f>
        <v>在消防监督管理系统未发现相关行政处罚</v>
      </c>
      <c r="AG136" s="234" t="str">
        <f>VLOOKUP(C136,[1]税务局!$B$3:$L$191,5,FALSE)</f>
        <v>是</v>
      </c>
    </row>
    <row r="137" ht="49.95" customHeight="1" spans="1:33">
      <c r="A137" s="196">
        <v>133</v>
      </c>
      <c r="B137" s="203" t="s">
        <v>490</v>
      </c>
      <c r="C137" s="238" t="s">
        <v>491</v>
      </c>
      <c r="D137" s="197" t="s">
        <v>176</v>
      </c>
      <c r="E137" s="198">
        <f>VLOOKUP(C137,[1]政数局!$C$3:$G$186,3,FALSE)</f>
        <v>39472</v>
      </c>
      <c r="F137" s="196" t="str">
        <f>VLOOKUP(C137,[1]政数局!$C$3:$G$186,4,FALSE)</f>
        <v>是</v>
      </c>
      <c r="G137" s="199" t="str">
        <f>VLOOKUP(C137,[1]政数局!$C$3:$G$186,5,FALSE)</f>
        <v>制造业</v>
      </c>
      <c r="H137" s="200" t="str">
        <f>VLOOKUP(C137,[1]税务局!$B$3:$L$191,4,FALSE)</f>
        <v>是</v>
      </c>
      <c r="I137" s="196" t="str">
        <f>VLOOKUP(C137,[1]统计局!$C$3:$E$191,2,FALSE)</f>
        <v>是</v>
      </c>
      <c r="J137" s="196">
        <f>VLOOKUP(C137,[1]统计局!$C$3:$E$191,3,FALSE)</f>
        <v>2013.05</v>
      </c>
      <c r="K137" s="202" t="s">
        <v>118</v>
      </c>
      <c r="L137" s="203"/>
      <c r="M137" s="196"/>
      <c r="N137" s="196"/>
      <c r="O137" s="196"/>
      <c r="P137" s="206" t="str">
        <f>VLOOKUP(C137,[1]应急管理局!$C$3:$J$191,3,FALSE)</f>
        <v>是</v>
      </c>
      <c r="Q137" s="199" t="str">
        <f>VLOOKUP(C137,[1]应急管理局!$C$3:$J$191,4,FALSE)</f>
        <v>（穗南）应急罚〔2019〕006号</v>
      </c>
      <c r="R137" s="217">
        <f>VLOOKUP(C137,[1]应急管理局!$C$3:$J$191,5,FALSE)</f>
        <v>43601</v>
      </c>
      <c r="S137" s="199" t="str">
        <f>VLOOKUP(C137,[1]应急管理局!$C$3:$J$191,6,FALSE)</f>
        <v>广州喜宝鞋业有限公司违反安全管理规定作业案，处罚金额1.5万元，不适用于听证程序。</v>
      </c>
      <c r="T137" s="206">
        <f>VLOOKUP(C137,[1]应急管理局!$C$3:$J$191,7,FALSE)</f>
        <v>0</v>
      </c>
      <c r="U137" s="199">
        <f>VLOOKUP(C137,[1]应急管理局!$C$3:$J$191,8,FALSE)</f>
        <v>0</v>
      </c>
      <c r="V137" s="203"/>
      <c r="W137" s="206"/>
      <c r="X137" s="216" t="e">
        <f>VLOOKUP(C137,'[2]汇总表，按企业分'!$C:$E,3,FALSE)</f>
        <v>#N/A</v>
      </c>
      <c r="Y137" s="216">
        <f>VLOOKUP(C137,[1]科技局!$C$3:$F$191,4,0)</f>
        <v>0</v>
      </c>
      <c r="Z137" s="230"/>
      <c r="AA137" s="230"/>
      <c r="AB137" s="196" t="str">
        <f>VLOOKUP(C137,[1]生态环境局!$C$3:$U$191,14,FALSE)</f>
        <v>否</v>
      </c>
      <c r="AC137" s="196" t="str">
        <f>VLOOKUP(C137,[1]住建局!$C$3:$U$191,14,FALSE)</f>
        <v>否</v>
      </c>
      <c r="AD137" s="196" t="str">
        <f>VLOOKUP(C137,[1]应急管理局!$C$3:$J$191,3,FALSE)</f>
        <v>是</v>
      </c>
      <c r="AE137" s="196" t="str">
        <f>VLOOKUP(C137,[1]综合执法局!$C$3:$U$191,14,FALSE)</f>
        <v>否</v>
      </c>
      <c r="AF137" s="200" t="str">
        <f>VLOOKUP(C137,[1]区消防大队!C135:U320,14,0)</f>
        <v>在消防监督管理系统未发现相关行政处罚</v>
      </c>
      <c r="AG137" s="234" t="str">
        <f>VLOOKUP(C137,[1]税务局!$B$3:$L$191,5,FALSE)</f>
        <v>否</v>
      </c>
    </row>
    <row r="138" ht="49.95" customHeight="1" spans="1:33">
      <c r="A138" s="196">
        <v>134</v>
      </c>
      <c r="B138" s="203" t="s">
        <v>492</v>
      </c>
      <c r="C138" s="238" t="s">
        <v>493</v>
      </c>
      <c r="D138" s="197" t="s">
        <v>176</v>
      </c>
      <c r="E138" s="198" t="str">
        <f>VLOOKUP(C138,[1]政数局!$C$3:$G$186,3,FALSE)</f>
        <v>2014/1/27（迁入）</v>
      </c>
      <c r="F138" s="196" t="str">
        <f>VLOOKUP(C138,[1]政数局!$C$3:$G$186,4,FALSE)</f>
        <v>是</v>
      </c>
      <c r="G138" s="199" t="str">
        <f>VLOOKUP(C138,[1]政数局!$C$3:$G$186,5,FALSE)</f>
        <v>制造业</v>
      </c>
      <c r="H138" s="200" t="str">
        <f>VLOOKUP(C138,[1]税务局!$B$3:$L$191,4,FALSE)</f>
        <v>是</v>
      </c>
      <c r="I138" s="196" t="str">
        <f>VLOOKUP(C138,[1]统计局!$C$3:$E$191,2,FALSE)</f>
        <v>是</v>
      </c>
      <c r="J138" s="196">
        <f>VLOOKUP(C138,[1]统计局!$C$3:$E$191,3,FALSE)</f>
        <v>2017.12</v>
      </c>
      <c r="K138" s="202" t="s">
        <v>118</v>
      </c>
      <c r="L138" s="203"/>
      <c r="M138" s="196"/>
      <c r="N138" s="196"/>
      <c r="O138" s="200" t="str">
        <f>VLOOKUP(C138,[1]科技局!$C$3:$F$191,4,0)</f>
        <v>1.2017年度南沙区专利补贴1.5万元；2.南沙区2017年度高新技术企业新认定奖励30万元</v>
      </c>
      <c r="P138" s="206"/>
      <c r="Q138" s="206"/>
      <c r="R138" s="206"/>
      <c r="S138" s="206"/>
      <c r="T138" s="206"/>
      <c r="U138" s="206"/>
      <c r="V138" s="203"/>
      <c r="W138" s="206"/>
      <c r="X138" s="216" t="e">
        <f>VLOOKUP(C138,'[2]汇总表，按企业分'!$C:$E,3,FALSE)</f>
        <v>#N/A</v>
      </c>
      <c r="Y138" s="216" t="str">
        <f>VLOOKUP(C138,[1]科技局!$C$3:$F$191,4,0)</f>
        <v>1.2017年度南沙区专利补贴1.5万元；2.南沙区2017年度高新技术企业新认定奖励30万元</v>
      </c>
      <c r="Z138" s="230"/>
      <c r="AA138" s="230"/>
      <c r="AB138" s="196" t="str">
        <f>VLOOKUP(C138,[1]生态环境局!$C$3:$U$191,14,FALSE)</f>
        <v>否</v>
      </c>
      <c r="AC138" s="196" t="str">
        <f>VLOOKUP(C138,[1]住建局!$C$3:$U$191,14,FALSE)</f>
        <v>否</v>
      </c>
      <c r="AD138" s="196" t="str">
        <f>VLOOKUP(C138,[1]应急管理局!$C$3:$J$191,3,FALSE)</f>
        <v>否</v>
      </c>
      <c r="AE138" s="196" t="str">
        <f>VLOOKUP(C138,[1]综合执法局!$C$3:$U$191,14,FALSE)</f>
        <v>否</v>
      </c>
      <c r="AF138" s="200" t="str">
        <f>VLOOKUP(C138,[1]区消防大队!C136:U321,14,0)</f>
        <v>在消防监督管理系统未发现相关行政处罚</v>
      </c>
      <c r="AG138" s="234" t="str">
        <f>VLOOKUP(C138,[1]税务局!$B$3:$L$191,5,FALSE)</f>
        <v>否</v>
      </c>
    </row>
    <row r="139" ht="49.95" customHeight="1" spans="1:33">
      <c r="A139" s="196">
        <v>135</v>
      </c>
      <c r="B139" s="203" t="s">
        <v>494</v>
      </c>
      <c r="C139" s="287" t="s">
        <v>495</v>
      </c>
      <c r="D139" s="197" t="s">
        <v>176</v>
      </c>
      <c r="E139" s="198" t="str">
        <f>VLOOKUP(C139,[1]政数局!$C$3:$G$186,3,FALSE)</f>
        <v>/</v>
      </c>
      <c r="F139" s="196" t="str">
        <f>VLOOKUP(C139,[1]政数局!$C$3:$G$186,4,FALSE)</f>
        <v>否</v>
      </c>
      <c r="G139" s="199" t="str">
        <f>VLOOKUP(C139,[1]政数局!$C$3:$G$186,5,FALSE)</f>
        <v>/</v>
      </c>
      <c r="H139" s="200" t="str">
        <f>VLOOKUP(C139,[1]税务局!$B$3:$L$191,4,FALSE)</f>
        <v>企业已迁出，主管税务机关不是南沙区税务局，无法核实基本信息。</v>
      </c>
      <c r="I139" s="196" t="str">
        <f>VLOOKUP(C139,[1]统计局!$C$3:$E$191,2,FALSE)</f>
        <v>是</v>
      </c>
      <c r="J139" s="196">
        <f>VLOOKUP(C139,[1]统计局!$C$3:$E$191,3,FALSE)</f>
        <v>2014.09</v>
      </c>
      <c r="K139" s="202" t="s">
        <v>118</v>
      </c>
      <c r="L139" s="203"/>
      <c r="M139" s="196"/>
      <c r="N139" s="196"/>
      <c r="O139" s="200" t="str">
        <f>VLOOKUP(C139,[1]科技局!$C$3:$F$191,4,0)</f>
        <v>1.2016年度南沙区专利补贴1.94万元；2.2017年度南沙区专利补贴5.2万元；3.2017年创新平台奖励200万元；4.正在申请2019年科技奖、科技计划项目及中国创新创业大赛奖励</v>
      </c>
      <c r="P139" s="206"/>
      <c r="Q139" s="206"/>
      <c r="R139" s="206"/>
      <c r="S139" s="206"/>
      <c r="T139" s="206"/>
      <c r="U139" s="206"/>
      <c r="V139" s="203"/>
      <c r="W139" s="206"/>
      <c r="X139" s="216" t="e">
        <f>VLOOKUP(C139,'[2]汇总表，按企业分'!$C:$E,3,FALSE)</f>
        <v>#N/A</v>
      </c>
      <c r="Y139" s="216" t="str">
        <f>VLOOKUP(C139,[1]科技局!$C$3:$F$191,4,0)</f>
        <v>1.2016年度南沙区专利补贴1.94万元；2.2017年度南沙区专利补贴5.2万元；3.2017年创新平台奖励200万元；4.正在申请2019年科技奖、科技计划项目及中国创新创业大赛奖励</v>
      </c>
      <c r="Z139" s="230"/>
      <c r="AA139" s="230"/>
      <c r="AB139" s="196" t="str">
        <f>VLOOKUP(C139,[1]生态环境局!$C$3:$U$191,14,FALSE)</f>
        <v>否</v>
      </c>
      <c r="AC139" s="196" t="str">
        <f>VLOOKUP(C139,[1]住建局!$C$3:$U$191,14,FALSE)</f>
        <v>否</v>
      </c>
      <c r="AD139" s="196" t="str">
        <f>VLOOKUP(C139,[1]应急管理局!$C$3:$J$191,3,FALSE)</f>
        <v>否</v>
      </c>
      <c r="AE139" s="196" t="str">
        <f>VLOOKUP(C139,[1]综合执法局!$C$3:$U$191,14,FALSE)</f>
        <v>否</v>
      </c>
      <c r="AF139" s="200" t="str">
        <f>VLOOKUP(C139,[1]区消防大队!C137:U322,14,0)</f>
        <v>在消防监督管理系统未发现相关行政处罚</v>
      </c>
      <c r="AG139" s="234" t="str">
        <f>VLOOKUP(C139,[1]税务局!$B$3:$L$191,5,FALSE)</f>
        <v>否</v>
      </c>
    </row>
    <row r="140" ht="49.95" customHeight="1" spans="1:33">
      <c r="A140" s="196">
        <v>136</v>
      </c>
      <c r="B140" s="203" t="s">
        <v>496</v>
      </c>
      <c r="C140" s="238" t="s">
        <v>497</v>
      </c>
      <c r="D140" s="197" t="s">
        <v>176</v>
      </c>
      <c r="E140" s="198">
        <f>VLOOKUP(C140,[1]政数局!$C$3:$G$186,3,FALSE)</f>
        <v>40494</v>
      </c>
      <c r="F140" s="196" t="str">
        <f>VLOOKUP(C140,[1]政数局!$C$3:$G$186,4,FALSE)</f>
        <v>是</v>
      </c>
      <c r="G140" s="199" t="str">
        <f>VLOOKUP(C140,[1]政数局!$C$3:$G$186,5,FALSE)</f>
        <v>制造业</v>
      </c>
      <c r="H140" s="200" t="str">
        <f>VLOOKUP(C140,[1]税务局!$B$3:$L$191,4,FALSE)</f>
        <v>是</v>
      </c>
      <c r="I140" s="196" t="str">
        <f>VLOOKUP(C140,[1]统计局!$C$3:$E$191,2,FALSE)</f>
        <v>是</v>
      </c>
      <c r="J140" s="196">
        <f>VLOOKUP(C140,[1]统计局!$C$3:$E$191,3,FALSE)</f>
        <v>2014.12</v>
      </c>
      <c r="K140" s="202" t="s">
        <v>118</v>
      </c>
      <c r="L140" s="203"/>
      <c r="M140" s="196"/>
      <c r="N140" s="196"/>
      <c r="O140" s="196"/>
      <c r="P140" s="206" t="str">
        <f>VLOOKUP(C140,[1]应急管理局!$C$3:$J$191,3,FALSE)</f>
        <v>是</v>
      </c>
      <c r="Q140" s="199" t="str">
        <f>VLOOKUP(C140,[1]应急管理局!$C$3:$J$191,4,FALSE)</f>
        <v>（穗南）应急罚〔2019〕H022号</v>
      </c>
      <c r="R140" s="217">
        <f>VLOOKUP(C140,[1]应急管理局!$C$3:$J$191,5,FALSE)</f>
        <v>43608</v>
      </c>
      <c r="S140" s="199" t="str">
        <f>VLOOKUP(C140,[1]应急管理局!$C$3:$J$191,6,FALSE)</f>
        <v>广州锦鹏鞋业有限公司储存危险物品未建立专门安全管理制度、未采取可靠的安全措施案，处罚金额2.5万元，不适用于听证程序。</v>
      </c>
      <c r="T140" s="206">
        <f>VLOOKUP(C140,[1]应急管理局!$C$3:$J$191,7,FALSE)</f>
        <v>0</v>
      </c>
      <c r="U140" s="199">
        <f>VLOOKUP(C140,[1]应急管理局!$C$3:$J$191,8,FALSE)</f>
        <v>0</v>
      </c>
      <c r="V140" s="203"/>
      <c r="W140" s="206"/>
      <c r="X140" s="216" t="e">
        <f>VLOOKUP(C140,'[2]汇总表，按企业分'!$C:$E,3,FALSE)</f>
        <v>#N/A</v>
      </c>
      <c r="Y140" s="216">
        <f>VLOOKUP(C140,[1]科技局!$C$3:$F$191,4,0)</f>
        <v>0</v>
      </c>
      <c r="Z140" s="230"/>
      <c r="AA140" s="230"/>
      <c r="AB140" s="196" t="str">
        <f>VLOOKUP(C140,[1]生态环境局!$C$3:$U$191,14,FALSE)</f>
        <v>否</v>
      </c>
      <c r="AC140" s="196" t="str">
        <f>VLOOKUP(C140,[1]住建局!$C$3:$U$191,14,FALSE)</f>
        <v>否</v>
      </c>
      <c r="AD140" s="196" t="str">
        <f>VLOOKUP(C140,[1]应急管理局!$C$3:$J$191,3,FALSE)</f>
        <v>是</v>
      </c>
      <c r="AE140" s="196" t="str">
        <f>VLOOKUP(C140,[1]综合执法局!$C$3:$U$191,14,FALSE)</f>
        <v>否</v>
      </c>
      <c r="AF140" s="200" t="str">
        <f>VLOOKUP(C140,[1]区消防大队!C138:U323,14,0)</f>
        <v>在消防监督管理系统未发现相关行政处罚</v>
      </c>
      <c r="AG140" s="234" t="str">
        <f>VLOOKUP(C140,[1]税务局!$B$3:$L$191,5,FALSE)</f>
        <v>否</v>
      </c>
    </row>
    <row r="141" ht="49.95" customHeight="1" spans="1:33">
      <c r="A141" s="196">
        <v>137</v>
      </c>
      <c r="B141" s="203" t="s">
        <v>498</v>
      </c>
      <c r="C141" s="287" t="s">
        <v>499</v>
      </c>
      <c r="D141" s="197" t="s">
        <v>176</v>
      </c>
      <c r="E141" s="198" t="str">
        <f>VLOOKUP(C141,[1]政数局!$C$3:$G$186,3,FALSE)</f>
        <v>2013/11/5（迁入）</v>
      </c>
      <c r="F141" s="196" t="str">
        <f>VLOOKUP(C141,[1]政数局!$C$3:$G$186,4,FALSE)</f>
        <v>是</v>
      </c>
      <c r="G141" s="199" t="str">
        <f>VLOOKUP(C141,[1]政数局!$C$3:$G$186,5,FALSE)</f>
        <v>制造业</v>
      </c>
      <c r="H141" s="200" t="str">
        <f>VLOOKUP(C141,[1]税务局!$B$3:$L$191,4,FALSE)</f>
        <v>是</v>
      </c>
      <c r="I141" s="196" t="str">
        <f>VLOOKUP(C141,[1]统计局!$C$3:$E$191,2,FALSE)</f>
        <v>是</v>
      </c>
      <c r="J141" s="196">
        <f>VLOOKUP(C141,[1]统计局!$C$3:$E$191,3,FALSE)</f>
        <v>2013.05</v>
      </c>
      <c r="K141" s="202" t="s">
        <v>118</v>
      </c>
      <c r="L141" s="203"/>
      <c r="M141" s="196"/>
      <c r="N141" s="196"/>
      <c r="O141" s="200" t="str">
        <f>VLOOKUP(C141,[1]科技局!$C$3:$F$191,4,0)</f>
        <v>南沙区2017年度高新技术企业新认定奖励30万元</v>
      </c>
      <c r="P141" s="196" t="s">
        <v>148</v>
      </c>
      <c r="Q141" s="196" t="s">
        <v>500</v>
      </c>
      <c r="R141" s="196" t="s">
        <v>501</v>
      </c>
      <c r="S141" s="196" t="s">
        <v>502</v>
      </c>
      <c r="T141" s="196" t="s">
        <v>503</v>
      </c>
      <c r="U141" s="206"/>
      <c r="V141" s="203"/>
      <c r="W141" s="206"/>
      <c r="X141" s="216" t="e">
        <f>VLOOKUP(C141,'[2]汇总表，按企业分'!$C:$E,3,FALSE)</f>
        <v>#N/A</v>
      </c>
      <c r="Y141" s="216" t="str">
        <f>VLOOKUP(C141,[1]科技局!$C$3:$F$191,4,0)</f>
        <v>南沙区2017年度高新技术企业新认定奖励30万元</v>
      </c>
      <c r="Z141" s="230"/>
      <c r="AA141" s="230"/>
      <c r="AB141" s="196" t="str">
        <f>VLOOKUP(C141,[1]生态环境局!$C$3:$U$191,14,FALSE)</f>
        <v>否</v>
      </c>
      <c r="AC141" s="196" t="str">
        <f>VLOOKUP(C141,[1]住建局!$C$3:$U$191,14,FALSE)</f>
        <v>否</v>
      </c>
      <c r="AD141" s="196" t="str">
        <f>VLOOKUP(C141,[1]应急管理局!$C$3:$J$191,3,FALSE)</f>
        <v>否</v>
      </c>
      <c r="AE141" s="196" t="str">
        <f>VLOOKUP(C141,[1]综合执法局!$C$3:$U$191,14,FALSE)</f>
        <v>否</v>
      </c>
      <c r="AF141" s="200" t="str">
        <f>VLOOKUP(C141,[1]区消防大队!C139:U324,14,0)</f>
        <v>在消防监督管理系统未发现相关行政处罚</v>
      </c>
      <c r="AG141" s="234" t="str">
        <f>VLOOKUP(C141,[1]税务局!$B$3:$L$191,5,FALSE)</f>
        <v>是</v>
      </c>
    </row>
    <row r="142" ht="49.95" customHeight="1" spans="1:33">
      <c r="A142" s="196">
        <v>138</v>
      </c>
      <c r="B142" s="203" t="s">
        <v>504</v>
      </c>
      <c r="C142" s="238" t="s">
        <v>505</v>
      </c>
      <c r="D142" s="197" t="s">
        <v>176</v>
      </c>
      <c r="E142" s="198">
        <f>VLOOKUP(C142,[1]政数局!$C$3:$G$186,3,FALSE)</f>
        <v>41200</v>
      </c>
      <c r="F142" s="196" t="str">
        <f>VLOOKUP(C142,[1]政数局!$C$3:$G$186,4,FALSE)</f>
        <v>是</v>
      </c>
      <c r="G142" s="199" t="str">
        <f>VLOOKUP(C142,[1]政数局!$C$3:$G$186,5,FALSE)</f>
        <v>制造业</v>
      </c>
      <c r="H142" s="200" t="str">
        <f>VLOOKUP(C142,[1]税务局!$B$3:$L$191,4,FALSE)</f>
        <v>是</v>
      </c>
      <c r="I142" s="196" t="str">
        <f>VLOOKUP(C142,[1]统计局!$C$3:$E$191,2,FALSE)</f>
        <v>是</v>
      </c>
      <c r="J142" s="196">
        <f>VLOOKUP(C142,[1]统计局!$C$3:$E$191,3,FALSE)</f>
        <v>2013.1</v>
      </c>
      <c r="K142" s="202" t="s">
        <v>118</v>
      </c>
      <c r="L142" s="203"/>
      <c r="M142" s="196"/>
      <c r="N142" s="196"/>
      <c r="O142" s="200" t="str">
        <f>VLOOKUP(C142,[1]科技局!$C$3:$F$191,4,0)</f>
        <v>1.2017年创新平台奖励200万元；2.2019年高新技术企业新认定奖励30万元</v>
      </c>
      <c r="P142" s="196" t="str">
        <f>VLOOKUP(C142,[1]住建局!$C$3:$U$191,14,FALSE)</f>
        <v>是</v>
      </c>
      <c r="Q142" s="199" t="str">
        <f>VLOOKUP(C142,[1]住建局!$C$3:$U$191,15,FALSE)</f>
        <v>1、粤穗南交运罚〔2019〕
NS20191111002号
2、粤穗南交运罚〔2019〕
NS20191227005号</v>
      </c>
      <c r="R142" s="217" t="str">
        <f>VLOOKUP(C142,[1]住建局!$C$3:$U$191,16,FALSE)</f>
        <v>1、2019年12月10日
2、2020年3月2日</v>
      </c>
      <c r="S142" s="206" t="str">
        <f>VLOOKUP(C142,[1]住建局!$C$3:$U$191,17,FALSE)</f>
        <v>不适用于听证程序</v>
      </c>
      <c r="T142" s="206">
        <f>VLOOKUP(C142,[1]住建局!$C$3:$U$191,18,FALSE)</f>
        <v>0</v>
      </c>
      <c r="U142" s="206">
        <f>VLOOKUP(C142,[1]住建局!$C$3:$U$191,19,FALSE)</f>
        <v>0</v>
      </c>
      <c r="V142" s="203"/>
      <c r="W142" s="206"/>
      <c r="X142" s="216" t="e">
        <f>VLOOKUP(C142,'[2]汇总表，按企业分'!$C:$E,3,FALSE)</f>
        <v>#N/A</v>
      </c>
      <c r="Y142" s="216" t="str">
        <f>VLOOKUP(C142,[1]科技局!$C$3:$F$191,4,0)</f>
        <v>1.2017年创新平台奖励200万元；2.2019年高新技术企业新认定奖励30万元</v>
      </c>
      <c r="Z142" s="230"/>
      <c r="AA142" s="230"/>
      <c r="AB142" s="196" t="str">
        <f>VLOOKUP(C142,[1]生态环境局!$C$3:$U$191,14,FALSE)</f>
        <v>否</v>
      </c>
      <c r="AC142" s="196" t="str">
        <f>VLOOKUP(C142,[1]住建局!$C$3:$U$191,14,FALSE)</f>
        <v>是</v>
      </c>
      <c r="AD142" s="196" t="str">
        <f>VLOOKUP(C142,[1]应急管理局!$C$3:$J$191,3,FALSE)</f>
        <v>否</v>
      </c>
      <c r="AE142" s="196" t="str">
        <f>VLOOKUP(C142,[1]综合执法局!$C$3:$U$191,14,FALSE)</f>
        <v>否</v>
      </c>
      <c r="AF142" s="200" t="str">
        <f>VLOOKUP(C142,[1]区消防大队!C140:U325,14,0)</f>
        <v>在消防监督管理系统未发现相关行政处罚</v>
      </c>
      <c r="AG142" s="234" t="str">
        <f>VLOOKUP(C142,[1]税务局!$B$3:$L$191,5,FALSE)</f>
        <v>否</v>
      </c>
    </row>
    <row r="143" ht="49.95" customHeight="1" spans="1:33">
      <c r="A143" s="196">
        <v>139</v>
      </c>
      <c r="B143" s="203" t="s">
        <v>506</v>
      </c>
      <c r="C143" s="287" t="s">
        <v>507</v>
      </c>
      <c r="D143" s="197" t="s">
        <v>176</v>
      </c>
      <c r="E143" s="198">
        <f>VLOOKUP(C143,[1]政数局!$C$3:$G$186,3,FALSE)</f>
        <v>41527</v>
      </c>
      <c r="F143" s="196" t="str">
        <f>VLOOKUP(C143,[1]政数局!$C$3:$G$186,4,FALSE)</f>
        <v>是</v>
      </c>
      <c r="G143" s="199" t="str">
        <f>VLOOKUP(C143,[1]政数局!$C$3:$G$186,5,FALSE)</f>
        <v>制造业</v>
      </c>
      <c r="H143" s="200" t="str">
        <f>VLOOKUP(C143,[1]税务局!$B$3:$L$191,4,FALSE)</f>
        <v>是</v>
      </c>
      <c r="I143" s="196" t="str">
        <f>VLOOKUP(C143,[1]统计局!$C$3:$E$191,2,FALSE)</f>
        <v>是</v>
      </c>
      <c r="J143" s="196">
        <f>VLOOKUP(C143,[1]统计局!$C$3:$E$191,3,FALSE)</f>
        <v>2014.12</v>
      </c>
      <c r="K143" s="202" t="s">
        <v>118</v>
      </c>
      <c r="L143" s="203"/>
      <c r="M143" s="196"/>
      <c r="N143" s="196"/>
      <c r="O143" s="196"/>
      <c r="P143" s="206"/>
      <c r="Q143" s="206"/>
      <c r="R143" s="206"/>
      <c r="S143" s="206"/>
      <c r="T143" s="206"/>
      <c r="U143" s="206"/>
      <c r="V143" s="203"/>
      <c r="W143" s="206"/>
      <c r="X143" s="216" t="e">
        <f>VLOOKUP(C143,'[2]汇总表，按企业分'!$C:$E,3,FALSE)</f>
        <v>#N/A</v>
      </c>
      <c r="Y143" s="216">
        <f>VLOOKUP(C143,[1]科技局!$C$3:$F$191,4,0)</f>
        <v>0</v>
      </c>
      <c r="Z143" s="230"/>
      <c r="AA143" s="230"/>
      <c r="AB143" s="196" t="str">
        <f>VLOOKUP(C143,[1]生态环境局!$C$3:$U$191,14,FALSE)</f>
        <v>否</v>
      </c>
      <c r="AC143" s="196" t="str">
        <f>VLOOKUP(C143,[1]住建局!$C$3:$U$191,14,FALSE)</f>
        <v>否</v>
      </c>
      <c r="AD143" s="196" t="str">
        <f>VLOOKUP(C143,[1]应急管理局!$C$3:$J$191,3,FALSE)</f>
        <v>否</v>
      </c>
      <c r="AE143" s="196" t="str">
        <f>VLOOKUP(C143,[1]综合执法局!$C$3:$U$191,14,FALSE)</f>
        <v>否</v>
      </c>
      <c r="AF143" s="200" t="str">
        <f>VLOOKUP(C143,[1]区消防大队!C141:U326,14,0)</f>
        <v>在消防监督管理系统未发现相关行政处罚</v>
      </c>
      <c r="AG143" s="234" t="str">
        <f>VLOOKUP(C143,[1]税务局!$B$3:$L$191,5,FALSE)</f>
        <v>否</v>
      </c>
    </row>
    <row r="144" ht="49.95" customHeight="1" spans="1:33">
      <c r="A144" s="196">
        <v>140</v>
      </c>
      <c r="B144" s="203" t="s">
        <v>508</v>
      </c>
      <c r="C144" s="238" t="s">
        <v>509</v>
      </c>
      <c r="D144" s="197" t="s">
        <v>176</v>
      </c>
      <c r="E144" s="198">
        <f>VLOOKUP(C144,[1]政数局!$C$3:$G$186,3,FALSE)</f>
        <v>42587</v>
      </c>
      <c r="F144" s="196" t="str">
        <f>VLOOKUP(C144,[1]政数局!$C$3:$G$186,4,FALSE)</f>
        <v>是</v>
      </c>
      <c r="G144" s="199" t="str">
        <f>VLOOKUP(C144,[1]政数局!$C$3:$G$186,5,FALSE)</f>
        <v>电力、热力、燃气及水生产和供应业</v>
      </c>
      <c r="H144" s="200" t="str">
        <f>VLOOKUP(C144,[1]税务局!$B$3:$L$191,4,FALSE)</f>
        <v>是</v>
      </c>
      <c r="I144" s="196" t="str">
        <f>VLOOKUP(C144,[1]统计局!$C$3:$E$191,2,FALSE)</f>
        <v>是</v>
      </c>
      <c r="J144" s="196">
        <f>VLOOKUP(C144,[1]统计局!$C$3:$E$191,3,FALSE)</f>
        <v>2017.07</v>
      </c>
      <c r="K144" s="202" t="s">
        <v>118</v>
      </c>
      <c r="L144" s="203"/>
      <c r="M144" s="196"/>
      <c r="N144" s="196"/>
      <c r="O144" s="196"/>
      <c r="P144" s="206"/>
      <c r="Q144" s="206"/>
      <c r="R144" s="206"/>
      <c r="S144" s="206"/>
      <c r="T144" s="206"/>
      <c r="U144" s="206"/>
      <c r="V144" s="203"/>
      <c r="W144" s="206"/>
      <c r="X144" s="216" t="e">
        <f>VLOOKUP(C144,'[2]汇总表，按企业分'!$C:$E,3,FALSE)</f>
        <v>#N/A</v>
      </c>
      <c r="Y144" s="216">
        <f>VLOOKUP(C144,[1]科技局!$C$3:$F$191,4,0)</f>
        <v>0</v>
      </c>
      <c r="Z144" s="230"/>
      <c r="AA144" s="230"/>
      <c r="AB144" s="196" t="str">
        <f>VLOOKUP(C144,[1]生态环境局!$C$3:$U$191,14,FALSE)</f>
        <v>否</v>
      </c>
      <c r="AC144" s="196" t="str">
        <f>VLOOKUP(C144,[1]住建局!$C$3:$U$191,14,FALSE)</f>
        <v>否</v>
      </c>
      <c r="AD144" s="196" t="str">
        <f>VLOOKUP(C144,[1]应急管理局!$C$3:$J$191,3,FALSE)</f>
        <v>否</v>
      </c>
      <c r="AE144" s="196" t="str">
        <f>VLOOKUP(C144,[1]综合执法局!$C$3:$U$191,14,FALSE)</f>
        <v>否</v>
      </c>
      <c r="AF144" s="200" t="str">
        <f>VLOOKUP(C144,[1]区消防大队!C142:U327,14,0)</f>
        <v>在消防监督管理系统未发现相关行政处罚</v>
      </c>
      <c r="AG144" s="234" t="str">
        <f>VLOOKUP(C144,[1]税务局!$B$3:$L$191,5,FALSE)</f>
        <v>否</v>
      </c>
    </row>
    <row r="145" ht="49.95" customHeight="1" spans="1:33">
      <c r="A145" s="196">
        <v>141</v>
      </c>
      <c r="B145" s="203" t="s">
        <v>510</v>
      </c>
      <c r="C145" s="238" t="s">
        <v>511</v>
      </c>
      <c r="D145" s="197" t="s">
        <v>176</v>
      </c>
      <c r="E145" s="198">
        <f>VLOOKUP(C145,[1]政数局!$C$3:$G$186,3,FALSE)</f>
        <v>40533</v>
      </c>
      <c r="F145" s="196" t="str">
        <f>VLOOKUP(C145,[1]政数局!$C$3:$G$186,4,FALSE)</f>
        <v>是</v>
      </c>
      <c r="G145" s="199" t="str">
        <f>VLOOKUP(C145,[1]政数局!$C$3:$G$186,5,FALSE)</f>
        <v>制造业</v>
      </c>
      <c r="H145" s="200" t="str">
        <f>VLOOKUP(C145,[1]税务局!$B$3:$L$191,4,FALSE)</f>
        <v>是</v>
      </c>
      <c r="I145" s="196" t="str">
        <f>VLOOKUP(C145,[1]统计局!$C$3:$E$191,2,FALSE)</f>
        <v>是</v>
      </c>
      <c r="J145" s="196">
        <f>VLOOKUP(C145,[1]统计局!$C$3:$E$191,3,FALSE)</f>
        <v>2015.03</v>
      </c>
      <c r="K145" s="202" t="s">
        <v>118</v>
      </c>
      <c r="L145" s="203"/>
      <c r="M145" s="196"/>
      <c r="N145" s="196"/>
      <c r="O145" s="196"/>
      <c r="P145" s="196" t="str">
        <f>VLOOKUP(C145,[1]住建局!$C$3:$U$191,14,FALSE)</f>
        <v>是</v>
      </c>
      <c r="Q145" s="199" t="str">
        <f>VLOOKUP(C145,[1]住建局!$C$3:$U$191,15,FALSE)</f>
        <v>1、粤穗南交运罚〔2019〕
NS20190312006号
2、粤穗南交运罚〔2019〕
NS20190327001号
3、粤穗南交运罚〔2019〕
NS20190327002号</v>
      </c>
      <c r="R145" s="217" t="str">
        <f>VLOOKUP(C145,[1]住建局!$C$3:$U$191,16,FALSE)</f>
        <v>1、2019年4月12日
2、2019年4月12日
3、2019年4月12日</v>
      </c>
      <c r="S145" s="206" t="str">
        <f>VLOOKUP(C145,[1]住建局!$C$3:$U$191,17,FALSE)</f>
        <v>不适用于听证程序</v>
      </c>
      <c r="T145" s="206">
        <f>VLOOKUP(C145,[1]住建局!$C$3:$U$191,18,FALSE)</f>
        <v>0</v>
      </c>
      <c r="U145" s="206">
        <f>VLOOKUP(C145,[1]住建局!$C$3:$U$191,19,FALSE)</f>
        <v>0</v>
      </c>
      <c r="V145" s="203"/>
      <c r="W145" s="206"/>
      <c r="X145" s="216" t="e">
        <f>VLOOKUP(C145,'[2]汇总表，按企业分'!$C:$E,3,FALSE)</f>
        <v>#N/A</v>
      </c>
      <c r="Y145" s="216">
        <f>VLOOKUP(C145,[1]科技局!$C$3:$F$191,4,0)</f>
        <v>0</v>
      </c>
      <c r="Z145" s="230"/>
      <c r="AA145" s="230"/>
      <c r="AB145" s="196" t="str">
        <f>VLOOKUP(C145,[1]生态环境局!$C$3:$U$191,14,FALSE)</f>
        <v>否</v>
      </c>
      <c r="AC145" s="196" t="str">
        <f>VLOOKUP(C145,[1]住建局!$C$3:$U$191,14,FALSE)</f>
        <v>是</v>
      </c>
      <c r="AD145" s="196" t="str">
        <f>VLOOKUP(C145,[1]应急管理局!$C$3:$J$191,3,FALSE)</f>
        <v>否</v>
      </c>
      <c r="AE145" s="196" t="str">
        <f>VLOOKUP(C145,[1]综合执法局!$C$3:$U$191,14,FALSE)</f>
        <v>否</v>
      </c>
      <c r="AF145" s="200" t="str">
        <f>VLOOKUP(C145,[1]区消防大队!C143:U328,14,0)</f>
        <v>在消防监督管理系统未发现相关行政处罚</v>
      </c>
      <c r="AG145" s="234" t="str">
        <f>VLOOKUP(C145,[1]税务局!$B$3:$L$191,5,FALSE)</f>
        <v>否</v>
      </c>
    </row>
    <row r="146" ht="49.95" customHeight="1" spans="1:33">
      <c r="A146" s="196">
        <v>142</v>
      </c>
      <c r="B146" s="203" t="s">
        <v>512</v>
      </c>
      <c r="C146" s="238" t="s">
        <v>513</v>
      </c>
      <c r="D146" s="197" t="s">
        <v>185</v>
      </c>
      <c r="E146" s="198">
        <f>VLOOKUP(C146,[1]政数局!$C$3:$G$186,3,FALSE)</f>
        <v>41579</v>
      </c>
      <c r="F146" s="196" t="str">
        <f>VLOOKUP(C146,[1]政数局!$C$3:$G$186,4,FALSE)</f>
        <v>是</v>
      </c>
      <c r="G146" s="199" t="str">
        <f>VLOOKUP(C146,[1]政数局!$C$3:$G$186,5,FALSE)</f>
        <v>制造业</v>
      </c>
      <c r="H146" s="200" t="str">
        <f>VLOOKUP(C146,[1]税务局!$B$3:$L$191,4,FALSE)</f>
        <v>是</v>
      </c>
      <c r="I146" s="196" t="str">
        <f>VLOOKUP(C146,[1]统计局!$C$3:$E$191,2,FALSE)</f>
        <v>是</v>
      </c>
      <c r="J146" s="196">
        <f>VLOOKUP(C146,[1]统计局!$C$3:$E$191,3,FALSE)</f>
        <v>2014.11</v>
      </c>
      <c r="K146" s="202" t="s">
        <v>118</v>
      </c>
      <c r="L146" s="203"/>
      <c r="M146" s="196"/>
      <c r="N146" s="196"/>
      <c r="O146" s="196"/>
      <c r="P146" s="196" t="s">
        <v>148</v>
      </c>
      <c r="Q146" s="196" t="s">
        <v>514</v>
      </c>
      <c r="R146" s="196" t="s">
        <v>515</v>
      </c>
      <c r="S146" s="196" t="s">
        <v>502</v>
      </c>
      <c r="T146" s="196" t="s">
        <v>516</v>
      </c>
      <c r="U146" s="206"/>
      <c r="V146" s="203"/>
      <c r="W146" s="206"/>
      <c r="X146" s="216" t="e">
        <f>VLOOKUP(C146,'[2]汇总表，按企业分'!$C:$E,3,FALSE)</f>
        <v>#N/A</v>
      </c>
      <c r="Y146" s="216">
        <f>VLOOKUP(C146,[1]科技局!$C$3:$F$191,4,0)</f>
        <v>0</v>
      </c>
      <c r="Z146" s="230"/>
      <c r="AA146" s="230"/>
      <c r="AB146" s="196" t="str">
        <f>VLOOKUP(C146,[1]生态环境局!$C$3:$U$191,14,FALSE)</f>
        <v>否</v>
      </c>
      <c r="AC146" s="196" t="str">
        <f>VLOOKUP(C146,[1]住建局!$C$3:$U$191,14,FALSE)</f>
        <v>否</v>
      </c>
      <c r="AD146" s="196" t="str">
        <f>VLOOKUP(C146,[1]应急管理局!$C$3:$J$191,3,FALSE)</f>
        <v>否</v>
      </c>
      <c r="AE146" s="196" t="str">
        <f>VLOOKUP(C146,[1]综合执法局!$C$3:$U$191,14,FALSE)</f>
        <v>否</v>
      </c>
      <c r="AF146" s="200" t="str">
        <f>VLOOKUP(C146,[1]区消防大队!C144:U329,14,0)</f>
        <v>在消防监督管理系统未发现相关行政处罚</v>
      </c>
      <c r="AG146" s="234" t="str">
        <f>VLOOKUP(C146,[1]税务局!$B$3:$L$191,5,FALSE)</f>
        <v>是</v>
      </c>
    </row>
    <row r="147" ht="49.95" customHeight="1" spans="1:33">
      <c r="A147" s="196">
        <v>143</v>
      </c>
      <c r="B147" s="203" t="s">
        <v>517</v>
      </c>
      <c r="C147" s="238" t="s">
        <v>518</v>
      </c>
      <c r="D147" s="197" t="s">
        <v>176</v>
      </c>
      <c r="E147" s="198">
        <f>VLOOKUP(C147,[1]政数局!$C$3:$G$186,3,FALSE)</f>
        <v>40406</v>
      </c>
      <c r="F147" s="196" t="str">
        <f>VLOOKUP(C147,[1]政数局!$C$3:$G$186,4,FALSE)</f>
        <v>是</v>
      </c>
      <c r="G147" s="199" t="str">
        <f>VLOOKUP(C147,[1]政数局!$C$3:$G$186,5,FALSE)</f>
        <v>制造业</v>
      </c>
      <c r="H147" s="200" t="str">
        <f>VLOOKUP(C147,[1]税务局!$B$3:$L$191,4,FALSE)</f>
        <v>是</v>
      </c>
      <c r="I147" s="196" t="str">
        <f>VLOOKUP(C147,[1]统计局!$C$3:$E$191,2,FALSE)</f>
        <v>是</v>
      </c>
      <c r="J147" s="196">
        <f>VLOOKUP(C147,[1]统计局!$C$3:$E$191,3,FALSE)</f>
        <v>2015.03</v>
      </c>
      <c r="K147" s="202" t="s">
        <v>118</v>
      </c>
      <c r="L147" s="203"/>
      <c r="M147" s="196"/>
      <c r="N147" s="196"/>
      <c r="O147" s="196"/>
      <c r="P147" s="196" t="str">
        <f>VLOOKUP(C147,[1]住建局!$C$3:$U$191,14,FALSE)</f>
        <v>是</v>
      </c>
      <c r="Q147" s="199" t="str">
        <f>VLOOKUP(C147,[1]住建局!$C$3:$U$191,15,FALSE)</f>
        <v>1、粤穗南交运罚〔2019〕
NS20190515001号
2、粤穗南交运罚〔2019〕
NS20191106004号</v>
      </c>
      <c r="R147" s="217" t="str">
        <f>VLOOKUP(C147,[1]住建局!$C$3:$U$191,16,FALSE)</f>
        <v>1、2019年6月24日
2、2019年12月17日</v>
      </c>
      <c r="S147" s="206" t="str">
        <f>VLOOKUP(C147,[1]住建局!$C$3:$U$191,17,FALSE)</f>
        <v>不适用于听证程序</v>
      </c>
      <c r="T147" s="206">
        <f>VLOOKUP(C147,[1]住建局!$C$3:$U$191,18,FALSE)</f>
        <v>0</v>
      </c>
      <c r="U147" s="206">
        <f>VLOOKUP(C147,[1]住建局!$C$3:$U$191,19,FALSE)</f>
        <v>0</v>
      </c>
      <c r="V147" s="203"/>
      <c r="W147" s="206"/>
      <c r="X147" s="216" t="e">
        <f>VLOOKUP(C147,'[2]汇总表，按企业分'!$C:$E,3,FALSE)</f>
        <v>#N/A</v>
      </c>
      <c r="Y147" s="216">
        <f>VLOOKUP(C147,[1]科技局!$C$3:$F$191,4,0)</f>
        <v>0</v>
      </c>
      <c r="Z147" s="230"/>
      <c r="AA147" s="230"/>
      <c r="AB147" s="196" t="str">
        <f>VLOOKUP(C147,[1]生态环境局!$C$3:$U$191,14,FALSE)</f>
        <v>否</v>
      </c>
      <c r="AC147" s="196" t="str">
        <f>VLOOKUP(C147,[1]住建局!$C$3:$U$191,14,FALSE)</f>
        <v>是</v>
      </c>
      <c r="AD147" s="196" t="str">
        <f>VLOOKUP(C147,[1]应急管理局!$C$3:$J$191,3,FALSE)</f>
        <v>否</v>
      </c>
      <c r="AE147" s="196" t="str">
        <f>VLOOKUP(C147,[1]综合执法局!$C$3:$U$191,14,FALSE)</f>
        <v>否</v>
      </c>
      <c r="AF147" s="200" t="str">
        <f>VLOOKUP(C147,[1]区消防大队!C145:U330,14,0)</f>
        <v>在消防监督管理系统未发现相关行政处罚</v>
      </c>
      <c r="AG147" s="234" t="str">
        <f>VLOOKUP(C147,[1]税务局!$B$3:$L$191,5,FALSE)</f>
        <v>否</v>
      </c>
    </row>
    <row r="148" ht="49.95" customHeight="1" spans="1:33">
      <c r="A148" s="196">
        <v>144</v>
      </c>
      <c r="B148" s="203" t="s">
        <v>519</v>
      </c>
      <c r="C148" s="238" t="s">
        <v>234</v>
      </c>
      <c r="D148" s="197" t="s">
        <v>176</v>
      </c>
      <c r="E148" s="198">
        <f>VLOOKUP(C148,[1]政数局!$C$3:$G$186,3,FALSE)</f>
        <v>43084</v>
      </c>
      <c r="F148" s="196" t="str">
        <f>VLOOKUP(C148,[1]政数局!$C$3:$G$186,4,FALSE)</f>
        <v>是</v>
      </c>
      <c r="G148" s="199" t="str">
        <f>VLOOKUP(C148,[1]政数局!$C$3:$G$186,5,FALSE)</f>
        <v>制造业</v>
      </c>
      <c r="H148" s="200" t="str">
        <f>VLOOKUP(C148,[1]税务局!$B$3:$L$191,4,FALSE)</f>
        <v>是</v>
      </c>
      <c r="I148" s="196" t="str">
        <f>VLOOKUP(C148,[1]统计局!$C$3:$E$191,2,FALSE)</f>
        <v>是</v>
      </c>
      <c r="J148" s="196" t="str">
        <f>VLOOKUP(C148,[1]统计局!$C$3:$E$191,3,FALSE)</f>
        <v>2018.07</v>
      </c>
      <c r="K148" s="202" t="s">
        <v>118</v>
      </c>
      <c r="L148" s="203"/>
      <c r="M148" s="196"/>
      <c r="N148" s="196"/>
      <c r="O148" s="196"/>
      <c r="P148" s="206"/>
      <c r="Q148" s="206"/>
      <c r="R148" s="206"/>
      <c r="S148" s="206"/>
      <c r="T148" s="206"/>
      <c r="U148" s="206"/>
      <c r="V148" s="203"/>
      <c r="W148" s="206"/>
      <c r="X148" s="216" t="str">
        <f>VLOOKUP(C148,'[2]汇总表，按企业分'!$C:$E,3,FALSE)</f>
        <v>非总部型先进制造业企业经营贡献奖、非总部型制造业企业高管人才奖</v>
      </c>
      <c r="Y148" s="216">
        <f>VLOOKUP(C148,[1]科技局!$C$3:$F$191,4,0)</f>
        <v>0</v>
      </c>
      <c r="Z148" s="230"/>
      <c r="AA148" s="230"/>
      <c r="AB148" s="196" t="str">
        <f>VLOOKUP(C148,[1]生态环境局!$C$3:$U$191,14,FALSE)</f>
        <v>否</v>
      </c>
      <c r="AC148" s="196" t="str">
        <f>VLOOKUP(C148,[1]住建局!$C$3:$U$191,14,FALSE)</f>
        <v>否</v>
      </c>
      <c r="AD148" s="196" t="str">
        <f>VLOOKUP(C148,[1]应急管理局!$C$3:$J$191,3,FALSE)</f>
        <v>否</v>
      </c>
      <c r="AE148" s="196" t="str">
        <f>VLOOKUP(C148,[1]综合执法局!$C$3:$U$191,14,FALSE)</f>
        <v>否</v>
      </c>
      <c r="AF148" s="200" t="str">
        <f>VLOOKUP(C148,[1]区消防大队!C146:U331,14,0)</f>
        <v>在消防监督管理系统未发现相关行政处罚</v>
      </c>
      <c r="AG148" s="234" t="str">
        <f>VLOOKUP(C148,[1]税务局!$B$3:$L$191,5,FALSE)</f>
        <v>否</v>
      </c>
    </row>
    <row r="149" ht="49.95" customHeight="1" spans="1:33">
      <c r="A149" s="196">
        <v>145</v>
      </c>
      <c r="B149" s="203" t="s">
        <v>520</v>
      </c>
      <c r="C149" s="238" t="s">
        <v>521</v>
      </c>
      <c r="D149" s="197" t="s">
        <v>176</v>
      </c>
      <c r="E149" s="198" t="str">
        <f>VLOOKUP(C149,[1]政数局!$C$3:$G$186,3,FALSE)</f>
        <v>/</v>
      </c>
      <c r="F149" s="196" t="str">
        <f>VLOOKUP(C149,[1]政数局!$C$3:$G$186,4,FALSE)</f>
        <v>是</v>
      </c>
      <c r="G149" s="199" t="str">
        <f>VLOOKUP(C149,[1]政数局!$C$3:$G$186,5,FALSE)</f>
        <v>水利、环境和公共设施管理业</v>
      </c>
      <c r="H149" s="200" t="str">
        <f>VLOOKUP(C149,[1]税务局!$B$3:$L$191,4,FALSE)</f>
        <v>是</v>
      </c>
      <c r="I149" s="196" t="str">
        <f>VLOOKUP(C149,[1]统计局!$C$3:$E$191,2,FALSE)</f>
        <v>是</v>
      </c>
      <c r="J149" s="196">
        <f>VLOOKUP(C149,[1]统计局!$C$3:$E$191,3,FALSE)</f>
        <v>2015.11</v>
      </c>
      <c r="K149" s="202" t="s">
        <v>118</v>
      </c>
      <c r="L149" s="203"/>
      <c r="M149" s="196"/>
      <c r="N149" s="196"/>
      <c r="O149" s="200" t="str">
        <f>VLOOKUP(C149,[1]科技局!$C$3:$F$191,4,0)</f>
        <v>正在申报2019年创新平台奖励</v>
      </c>
      <c r="P149" s="206"/>
      <c r="Q149" s="206"/>
      <c r="R149" s="206"/>
      <c r="S149" s="206"/>
      <c r="T149" s="206"/>
      <c r="U149" s="206"/>
      <c r="V149" s="203"/>
      <c r="W149" s="206"/>
      <c r="X149" s="216" t="e">
        <f>VLOOKUP(C149,'[2]汇总表，按企业分'!$C:$E,3,FALSE)</f>
        <v>#N/A</v>
      </c>
      <c r="Y149" s="216" t="str">
        <f>VLOOKUP(C149,[1]科技局!$C$3:$F$191,4,0)</f>
        <v>正在申报2019年创新平台奖励</v>
      </c>
      <c r="Z149" s="230"/>
      <c r="AA149" s="230"/>
      <c r="AB149" s="196" t="str">
        <f>VLOOKUP(C149,[1]生态环境局!$C$3:$U$191,14,FALSE)</f>
        <v>否</v>
      </c>
      <c r="AC149" s="196" t="str">
        <f>VLOOKUP(C149,[1]住建局!$C$3:$U$191,14,FALSE)</f>
        <v>否</v>
      </c>
      <c r="AD149" s="196" t="str">
        <f>VLOOKUP(C149,[1]应急管理局!$C$3:$J$191,3,FALSE)</f>
        <v>否</v>
      </c>
      <c r="AE149" s="196" t="str">
        <f>VLOOKUP(C149,[1]综合执法局!$C$3:$U$191,14,FALSE)</f>
        <v>否</v>
      </c>
      <c r="AF149" s="200" t="str">
        <f>VLOOKUP(C149,[1]区消防大队!C147:U332,14,0)</f>
        <v>在消防监督管理系统未发现相关行政处罚</v>
      </c>
      <c r="AG149" s="234" t="str">
        <f>VLOOKUP(C149,[1]税务局!$B$3:$L$191,5,FALSE)</f>
        <v>否</v>
      </c>
    </row>
    <row r="150" ht="49.95" customHeight="1" spans="1:33">
      <c r="A150" s="196">
        <v>146</v>
      </c>
      <c r="B150" s="203" t="s">
        <v>522</v>
      </c>
      <c r="C150" s="238" t="s">
        <v>523</v>
      </c>
      <c r="D150" s="197" t="s">
        <v>176</v>
      </c>
      <c r="E150" s="198">
        <f>VLOOKUP(C150,[1]政数局!$C$3:$G$186,3,FALSE)</f>
        <v>42669</v>
      </c>
      <c r="F150" s="196" t="str">
        <f>VLOOKUP(C150,[1]政数局!$C$3:$G$186,4,FALSE)</f>
        <v>是</v>
      </c>
      <c r="G150" s="199" t="str">
        <f>VLOOKUP(C150,[1]政数局!$C$3:$G$186,5,FALSE)</f>
        <v>信息传输、软件和信息技术服务业</v>
      </c>
      <c r="H150" s="200" t="str">
        <f>VLOOKUP(C150,[1]税务局!$B$3:$L$191,4,FALSE)</f>
        <v>是</v>
      </c>
      <c r="I150" s="196" t="str">
        <f>VLOOKUP(C150,[1]统计局!$C$3:$E$191,2,FALSE)</f>
        <v>是</v>
      </c>
      <c r="J150" s="196">
        <f>VLOOKUP(C150,[1]统计局!$C$3:$E$191,3,FALSE)</f>
        <v>2017.07</v>
      </c>
      <c r="K150" s="202" t="s">
        <v>118</v>
      </c>
      <c r="L150" s="203"/>
      <c r="M150" s="196"/>
      <c r="N150" s="196"/>
      <c r="O150" s="200" t="str">
        <f>VLOOKUP(C150,[1]科技局!$C$3:$F$191,4,0)</f>
        <v>2018年度高新技术企业新认定奖励30万元</v>
      </c>
      <c r="P150" s="206"/>
      <c r="Q150" s="206"/>
      <c r="R150" s="206"/>
      <c r="S150" s="206"/>
      <c r="T150" s="206"/>
      <c r="U150" s="206"/>
      <c r="V150" s="203"/>
      <c r="W150" s="206"/>
      <c r="X150" s="216" t="e">
        <f>VLOOKUP(C150,'[2]汇总表，按企业分'!$C:$E,3,FALSE)</f>
        <v>#N/A</v>
      </c>
      <c r="Y150" s="216" t="str">
        <f>VLOOKUP(C150,[1]科技局!$C$3:$F$191,4,0)</f>
        <v>2018年度高新技术企业新认定奖励30万元</v>
      </c>
      <c r="Z150" s="230"/>
      <c r="AA150" s="230"/>
      <c r="AB150" s="196" t="str">
        <f>VLOOKUP(C150,[1]生态环境局!$C$3:$U$191,14,FALSE)</f>
        <v>否</v>
      </c>
      <c r="AC150" s="196" t="str">
        <f>VLOOKUP(C150,[1]住建局!$C$3:$U$191,14,FALSE)</f>
        <v>否</v>
      </c>
      <c r="AD150" s="196" t="str">
        <f>VLOOKUP(C150,[1]应急管理局!$C$3:$J$191,3,FALSE)</f>
        <v>否</v>
      </c>
      <c r="AE150" s="196" t="str">
        <f>VLOOKUP(C150,[1]综合执法局!$C$3:$U$191,14,FALSE)</f>
        <v>否</v>
      </c>
      <c r="AF150" s="200" t="str">
        <f>VLOOKUP(C150,[1]区消防大队!C148:U333,14,0)</f>
        <v>在消防监督管理系统未发现相关行政处罚</v>
      </c>
      <c r="AG150" s="234" t="str">
        <f>VLOOKUP(C150,[1]税务局!$B$3:$L$191,5,FALSE)</f>
        <v>否</v>
      </c>
    </row>
    <row r="151" ht="49.95" customHeight="1" spans="1:33">
      <c r="A151" s="196">
        <v>147</v>
      </c>
      <c r="B151" s="203" t="s">
        <v>524</v>
      </c>
      <c r="C151" s="238" t="s">
        <v>525</v>
      </c>
      <c r="D151" s="237" t="s">
        <v>158</v>
      </c>
      <c r="E151" s="198">
        <f>VLOOKUP(C151,[1]政数局!$C$3:$G$186,3,FALSE)</f>
        <v>43055</v>
      </c>
      <c r="F151" s="196" t="str">
        <f>VLOOKUP(C151,[1]政数局!$C$3:$G$186,4,FALSE)</f>
        <v>是</v>
      </c>
      <c r="G151" s="199" t="str">
        <f>VLOOKUP(C151,[1]政数局!$C$3:$G$186,5,FALSE)</f>
        <v>科学研究和技术服务业</v>
      </c>
      <c r="H151" s="200" t="str">
        <f>VLOOKUP(C151,[1]税务局!$B$3:$L$191,4,FALSE)</f>
        <v>是</v>
      </c>
      <c r="I151" s="196" t="str">
        <f>VLOOKUP(C151,[1]统计局!$C$3:$E$191,2,FALSE)</f>
        <v>是</v>
      </c>
      <c r="J151" s="196">
        <f>VLOOKUP(C151,[1]统计局!$C$3:$E$191,3,FALSE)</f>
        <v>2018.09</v>
      </c>
      <c r="K151" s="202" t="s">
        <v>118</v>
      </c>
      <c r="L151" s="203"/>
      <c r="M151" s="196"/>
      <c r="N151" s="196"/>
      <c r="O151" s="196"/>
      <c r="P151" s="206" t="str">
        <f>VLOOKUP(C151,[1]应急管理局!$C$3:$J$191,3,FALSE)</f>
        <v>是</v>
      </c>
      <c r="Q151" s="199" t="str">
        <f>VLOOKUP(C151,[1]应急管理局!$C$3:$J$191,4,FALSE)</f>
        <v>（穗南）应急罚〔2019〕M038号</v>
      </c>
      <c r="R151" s="217">
        <f>VLOOKUP(C151,[1]应急管理局!$C$3:$J$191,5,FALSE)</f>
        <v>43801</v>
      </c>
      <c r="S151" s="199" t="str">
        <f>VLOOKUP(C151,[1]应急管理局!$C$3:$J$191,6,FALSE)</f>
        <v>广州太通制冷科技有限公司锁闭生产车间安全逃生通道出口案，处罚金额1万元，不适用于听证程序。</v>
      </c>
      <c r="T151" s="206">
        <f>VLOOKUP(C151,[1]应急管理局!$C$3:$J$191,7,FALSE)</f>
        <v>0</v>
      </c>
      <c r="U151" s="199">
        <f>VLOOKUP(C151,[1]应急管理局!$C$3:$J$191,8,FALSE)</f>
        <v>0</v>
      </c>
      <c r="V151" s="203"/>
      <c r="W151" s="206"/>
      <c r="X151" s="216" t="e">
        <f>VLOOKUP(C151,'[2]汇总表，按企业分'!$C:$E,3,FALSE)</f>
        <v>#N/A</v>
      </c>
      <c r="Y151" s="216">
        <f>VLOOKUP(C151,[1]科技局!$C$3:$F$191,4,0)</f>
        <v>0</v>
      </c>
      <c r="Z151" s="230"/>
      <c r="AA151" s="230"/>
      <c r="AB151" s="196" t="str">
        <f>VLOOKUP(C151,[1]生态环境局!$C$3:$U$191,14,FALSE)</f>
        <v>否</v>
      </c>
      <c r="AC151" s="196" t="str">
        <f>VLOOKUP(C151,[1]住建局!$C$3:$U$191,14,FALSE)</f>
        <v>否</v>
      </c>
      <c r="AD151" s="196" t="str">
        <f>VLOOKUP(C151,[1]应急管理局!$C$3:$J$191,3,FALSE)</f>
        <v>是</v>
      </c>
      <c r="AE151" s="196" t="str">
        <f>VLOOKUP(C151,[1]综合执法局!$C$3:$U$191,14,FALSE)</f>
        <v>否</v>
      </c>
      <c r="AF151" s="200" t="str">
        <f>VLOOKUP(C151,[1]区消防大队!C149:U334,14,0)</f>
        <v>在消防监督管理系统未发现相关行政处罚</v>
      </c>
      <c r="AG151" s="234" t="str">
        <f>VLOOKUP(C151,[1]税务局!$B$3:$L$191,5,FALSE)</f>
        <v>否</v>
      </c>
    </row>
    <row r="152" ht="49.95" customHeight="1" spans="1:33">
      <c r="A152" s="196">
        <v>148</v>
      </c>
      <c r="B152" s="203" t="s">
        <v>526</v>
      </c>
      <c r="C152" s="238" t="s">
        <v>527</v>
      </c>
      <c r="D152" s="237" t="s">
        <v>158</v>
      </c>
      <c r="E152" s="198">
        <f>VLOOKUP(C152,[1]政数局!$C$3:$G$186,3,FALSE)</f>
        <v>38917</v>
      </c>
      <c r="F152" s="196" t="str">
        <f>VLOOKUP(C152,[1]政数局!$C$3:$G$186,4,FALSE)</f>
        <v>是</v>
      </c>
      <c r="G152" s="199" t="str">
        <f>VLOOKUP(C152,[1]政数局!$C$3:$G$186,5,FALSE)</f>
        <v>制造业</v>
      </c>
      <c r="H152" s="200" t="str">
        <f>VLOOKUP(C152,[1]税务局!$B$3:$L$191,4,FALSE)</f>
        <v>是</v>
      </c>
      <c r="I152" s="196" t="str">
        <f>VLOOKUP(C152,[1]统计局!$C$3:$E$191,2,FALSE)</f>
        <v>是</v>
      </c>
      <c r="J152" s="196">
        <f>VLOOKUP(C152,[1]统计局!$C$3:$E$191,3,FALSE)</f>
        <v>2018.05</v>
      </c>
      <c r="K152" s="202" t="s">
        <v>118</v>
      </c>
      <c r="L152" s="203"/>
      <c r="M152" s="196"/>
      <c r="N152" s="196"/>
      <c r="O152" s="200" t="str">
        <f>VLOOKUP(C152,[1]科技局!$C$3:$F$191,4,0)</f>
        <v>2017年度南沙区专利补贴0.6万元</v>
      </c>
      <c r="P152" s="206"/>
      <c r="Q152" s="206"/>
      <c r="R152" s="206"/>
      <c r="S152" s="206"/>
      <c r="T152" s="206"/>
      <c r="U152" s="206"/>
      <c r="V152" s="203"/>
      <c r="W152" s="206"/>
      <c r="X152" s="216" t="e">
        <f>VLOOKUP(C152,'[2]汇总表，按企业分'!$C:$E,3,FALSE)</f>
        <v>#N/A</v>
      </c>
      <c r="Y152" s="216" t="str">
        <f>VLOOKUP(C152,[1]科技局!$C$3:$F$191,4,0)</f>
        <v>2017年度南沙区专利补贴0.6万元</v>
      </c>
      <c r="Z152" s="230"/>
      <c r="AA152" s="230"/>
      <c r="AB152" s="196" t="str">
        <f>VLOOKUP(C152,[1]生态环境局!$C$3:$U$191,14,FALSE)</f>
        <v>否</v>
      </c>
      <c r="AC152" s="196" t="str">
        <f>VLOOKUP(C152,[1]住建局!$C$3:$U$191,14,FALSE)</f>
        <v>否</v>
      </c>
      <c r="AD152" s="196" t="str">
        <f>VLOOKUP(C152,[1]应急管理局!$C$3:$J$191,3,FALSE)</f>
        <v>否</v>
      </c>
      <c r="AE152" s="196" t="str">
        <f>VLOOKUP(C152,[1]综合执法局!$C$3:$U$191,14,FALSE)</f>
        <v>否</v>
      </c>
      <c r="AF152" s="200" t="str">
        <f>VLOOKUP(C152,[1]区消防大队!C150:U335,14,0)</f>
        <v>在消防监督管理系统未发现相关行政处罚</v>
      </c>
      <c r="AG152" s="234" t="str">
        <f>VLOOKUP(C152,[1]税务局!$B$3:$L$191,5,FALSE)</f>
        <v>否</v>
      </c>
    </row>
    <row r="153" ht="49.95" customHeight="1" spans="1:33">
      <c r="A153" s="196">
        <v>149</v>
      </c>
      <c r="B153" s="203" t="s">
        <v>528</v>
      </c>
      <c r="C153" s="238" t="s">
        <v>529</v>
      </c>
      <c r="D153" s="237" t="s">
        <v>158</v>
      </c>
      <c r="E153" s="198">
        <f>VLOOKUP(C153,[1]政数局!$C$3:$G$186,3,FALSE)</f>
        <v>42677</v>
      </c>
      <c r="F153" s="196" t="str">
        <f>VLOOKUP(C153,[1]政数局!$C$3:$G$186,4,FALSE)</f>
        <v>是</v>
      </c>
      <c r="G153" s="199" t="str">
        <f>VLOOKUP(C153,[1]政数局!$C$3:$G$186,5,FALSE)</f>
        <v>科学研究和技术服务业</v>
      </c>
      <c r="H153" s="200" t="str">
        <f>VLOOKUP(C153,[1]税务局!$B$3:$L$191,4,FALSE)</f>
        <v>是</v>
      </c>
      <c r="I153" s="196" t="str">
        <f>VLOOKUP(C153,[1]统计局!$C$3:$E$191,2,FALSE)</f>
        <v>是</v>
      </c>
      <c r="J153" s="196">
        <f>VLOOKUP(C153,[1]统计局!$C$3:$E$191,3,FALSE)</f>
        <v>2018.11</v>
      </c>
      <c r="K153" s="202" t="s">
        <v>118</v>
      </c>
      <c r="L153" s="203"/>
      <c r="M153" s="196"/>
      <c r="N153" s="196"/>
      <c r="O153" s="196"/>
      <c r="P153" s="206"/>
      <c r="Q153" s="206"/>
      <c r="R153" s="206"/>
      <c r="S153" s="206"/>
      <c r="T153" s="206"/>
      <c r="U153" s="206"/>
      <c r="V153" s="203"/>
      <c r="W153" s="206"/>
      <c r="X153" s="216" t="e">
        <f>VLOOKUP(C153,'[2]汇总表，按企业分'!$C:$E,3,FALSE)</f>
        <v>#N/A</v>
      </c>
      <c r="Y153" s="216">
        <f>VLOOKUP(C153,[1]科技局!$C$3:$F$191,4,0)</f>
        <v>0</v>
      </c>
      <c r="Z153" s="230"/>
      <c r="AA153" s="230"/>
      <c r="AB153" s="196" t="str">
        <f>VLOOKUP(C153,[1]生态环境局!$C$3:$U$191,14,FALSE)</f>
        <v>否</v>
      </c>
      <c r="AC153" s="196" t="str">
        <f>VLOOKUP(C153,[1]住建局!$C$3:$U$191,14,FALSE)</f>
        <v>否</v>
      </c>
      <c r="AD153" s="196" t="str">
        <f>VLOOKUP(C153,[1]应急管理局!$C$3:$J$191,3,FALSE)</f>
        <v>否</v>
      </c>
      <c r="AE153" s="196" t="str">
        <f>VLOOKUP(C153,[1]综合执法局!$C$3:$U$191,14,FALSE)</f>
        <v>否</v>
      </c>
      <c r="AF153" s="200" t="str">
        <f>VLOOKUP(C153,[1]区消防大队!C151:U336,14,0)</f>
        <v>在消防监督管理系统未发现相关行政处罚</v>
      </c>
      <c r="AG153" s="234" t="str">
        <f>VLOOKUP(C153,[1]税务局!$B$3:$L$191,5,FALSE)</f>
        <v>否</v>
      </c>
    </row>
    <row r="154" ht="49.95" customHeight="1" spans="1:33">
      <c r="A154" s="196">
        <v>150</v>
      </c>
      <c r="B154" s="203" t="s">
        <v>530</v>
      </c>
      <c r="C154" s="287" t="s">
        <v>531</v>
      </c>
      <c r="D154" s="237" t="s">
        <v>158</v>
      </c>
      <c r="E154" s="198">
        <f>VLOOKUP(C154,[1]政数局!$C$3:$G$186,3,FALSE)</f>
        <v>39177</v>
      </c>
      <c r="F154" s="196" t="str">
        <f>VLOOKUP(C154,[1]政数局!$C$3:$G$186,4,FALSE)</f>
        <v>是</v>
      </c>
      <c r="G154" s="199" t="str">
        <f>VLOOKUP(C154,[1]政数局!$C$3:$G$186,5,FALSE)</f>
        <v>制造业</v>
      </c>
      <c r="H154" s="200" t="str">
        <f>VLOOKUP(C154,[1]税务局!$B$3:$L$191,4,FALSE)</f>
        <v>是</v>
      </c>
      <c r="I154" s="196" t="str">
        <f>VLOOKUP(C154,[1]统计局!$C$3:$E$191,2,FALSE)</f>
        <v>是</v>
      </c>
      <c r="J154" s="196">
        <f>VLOOKUP(C154,[1]统计局!$C$3:$E$191,3,FALSE)</f>
        <v>2011.04</v>
      </c>
      <c r="K154" s="202" t="s">
        <v>118</v>
      </c>
      <c r="L154" s="203"/>
      <c r="M154" s="196"/>
      <c r="N154" s="196"/>
      <c r="O154" s="200" t="str">
        <f>VLOOKUP(C154,[1]科技局!$C$3:$F$191,4,0)</f>
        <v>南沙区2017年度高新技术企业新认定奖励30万元</v>
      </c>
      <c r="P154" s="206"/>
      <c r="Q154" s="206"/>
      <c r="R154" s="206"/>
      <c r="S154" s="206"/>
      <c r="T154" s="206"/>
      <c r="U154" s="206"/>
      <c r="V154" s="203"/>
      <c r="W154" s="206"/>
      <c r="X154" s="216" t="e">
        <f>VLOOKUP(C154,'[2]汇总表，按企业分'!$C:$E,3,FALSE)</f>
        <v>#N/A</v>
      </c>
      <c r="Y154" s="216" t="str">
        <f>VLOOKUP(C154,[1]科技局!$C$3:$F$191,4,0)</f>
        <v>南沙区2017年度高新技术企业新认定奖励30万元</v>
      </c>
      <c r="Z154" s="230"/>
      <c r="AA154" s="230"/>
      <c r="AB154" s="196" t="str">
        <f>VLOOKUP(C154,[1]生态环境局!$C$3:$U$191,14,FALSE)</f>
        <v>否</v>
      </c>
      <c r="AC154" s="196" t="str">
        <f>VLOOKUP(C154,[1]住建局!$C$3:$U$191,14,FALSE)</f>
        <v>否</v>
      </c>
      <c r="AD154" s="196" t="str">
        <f>VLOOKUP(C154,[1]应急管理局!$C$3:$J$191,3,FALSE)</f>
        <v>否</v>
      </c>
      <c r="AE154" s="196" t="str">
        <f>VLOOKUP(C154,[1]综合执法局!$C$3:$U$191,14,FALSE)</f>
        <v>否</v>
      </c>
      <c r="AF154" s="200" t="str">
        <f>VLOOKUP(C154,[1]区消防大队!C152:U337,14,0)</f>
        <v>在消防监督管理系统未发现相关行政处罚</v>
      </c>
      <c r="AG154" s="234" t="str">
        <f>VLOOKUP(C154,[1]税务局!$B$3:$L$191,5,FALSE)</f>
        <v>否</v>
      </c>
    </row>
    <row r="155" ht="49.95" customHeight="1" spans="1:33">
      <c r="A155" s="196">
        <v>151</v>
      </c>
      <c r="B155" s="203" t="s">
        <v>532</v>
      </c>
      <c r="C155" s="238" t="s">
        <v>533</v>
      </c>
      <c r="D155" s="237" t="s">
        <v>158</v>
      </c>
      <c r="E155" s="198">
        <f>VLOOKUP(C155,[1]政数局!$C$3:$G$186,3,FALSE)</f>
        <v>42471</v>
      </c>
      <c r="F155" s="196" t="str">
        <f>VLOOKUP(C155,[1]政数局!$C$3:$G$186,4,FALSE)</f>
        <v>是</v>
      </c>
      <c r="G155" s="199" t="str">
        <f>VLOOKUP(C155,[1]政数局!$C$3:$G$186,5,FALSE)</f>
        <v>电力、热力、燃气及水生产和供应业</v>
      </c>
      <c r="H155" s="200" t="str">
        <f>VLOOKUP(C155,[1]税务局!$B$3:$L$191,4,FALSE)</f>
        <v>是</v>
      </c>
      <c r="I155" s="196" t="str">
        <f>VLOOKUP(C155,[1]统计局!$C$3:$E$191,2,FALSE)</f>
        <v>是</v>
      </c>
      <c r="J155" s="196">
        <f>VLOOKUP(C155,[1]统计局!$C$3:$E$191,3,FALSE)</f>
        <v>2016.09</v>
      </c>
      <c r="K155" s="202" t="s">
        <v>118</v>
      </c>
      <c r="L155" s="203"/>
      <c r="M155" s="196"/>
      <c r="N155" s="196"/>
      <c r="O155" s="196"/>
      <c r="P155" s="206"/>
      <c r="Q155" s="206"/>
      <c r="R155" s="206"/>
      <c r="S155" s="206"/>
      <c r="T155" s="206"/>
      <c r="U155" s="206"/>
      <c r="V155" s="203"/>
      <c r="W155" s="206"/>
      <c r="X155" s="216" t="e">
        <f>VLOOKUP(C155,'[2]汇总表，按企业分'!$C:$E,3,FALSE)</f>
        <v>#N/A</v>
      </c>
      <c r="Y155" s="216">
        <f>VLOOKUP(C155,[1]科技局!$C$3:$F$191,4,0)</f>
        <v>0</v>
      </c>
      <c r="Z155" s="230"/>
      <c r="AA155" s="230"/>
      <c r="AB155" s="196" t="str">
        <f>VLOOKUP(C155,[1]生态环境局!$C$3:$U$191,14,FALSE)</f>
        <v>否</v>
      </c>
      <c r="AC155" s="196" t="str">
        <f>VLOOKUP(C155,[1]住建局!$C$3:$U$191,14,FALSE)</f>
        <v>否</v>
      </c>
      <c r="AD155" s="196" t="str">
        <f>VLOOKUP(C155,[1]应急管理局!$C$3:$J$191,3,FALSE)</f>
        <v>否</v>
      </c>
      <c r="AE155" s="196" t="str">
        <f>VLOOKUP(C155,[1]综合执法局!$C$3:$U$191,14,FALSE)</f>
        <v>否</v>
      </c>
      <c r="AF155" s="200" t="str">
        <f>VLOOKUP(C155,[1]区消防大队!C153:U338,14,0)</f>
        <v>在消防监督管理系统未发现相关行政处罚</v>
      </c>
      <c r="AG155" s="234" t="str">
        <f>VLOOKUP(C155,[1]税务局!$B$3:$L$191,5,FALSE)</f>
        <v>否</v>
      </c>
    </row>
    <row r="156" ht="49.95" customHeight="1" spans="1:33">
      <c r="A156" s="196">
        <v>152</v>
      </c>
      <c r="B156" s="203" t="s">
        <v>534</v>
      </c>
      <c r="C156" s="287" t="s">
        <v>310</v>
      </c>
      <c r="D156" s="237" t="s">
        <v>158</v>
      </c>
      <c r="E156" s="198" t="str">
        <f>VLOOKUP(C156,[1]政数局!$C$3:$G$186,3,FALSE)</f>
        <v>2014/5/5 （迁入）</v>
      </c>
      <c r="F156" s="196" t="str">
        <f>VLOOKUP(C156,[1]政数局!$C$3:$G$186,4,FALSE)</f>
        <v>是</v>
      </c>
      <c r="G156" s="199" t="str">
        <f>VLOOKUP(C156,[1]政数局!$C$3:$G$186,5,FALSE)</f>
        <v>制造业</v>
      </c>
      <c r="H156" s="200" t="str">
        <f>VLOOKUP(C156,[1]税务局!$B$3:$L$191,4,FALSE)</f>
        <v>是</v>
      </c>
      <c r="I156" s="196" t="str">
        <f>VLOOKUP(C156,[1]统计局!$C$3:$E$191,2,FALSE)</f>
        <v>是</v>
      </c>
      <c r="J156" s="196" t="str">
        <f>VLOOKUP(C156,[1]统计局!$C$3:$E$191,3,FALSE)</f>
        <v>2015.03</v>
      </c>
      <c r="K156" s="202" t="s">
        <v>118</v>
      </c>
      <c r="L156" s="203"/>
      <c r="M156" s="196"/>
      <c r="N156" s="196"/>
      <c r="O156" s="196"/>
      <c r="P156" s="206"/>
      <c r="Q156" s="206"/>
      <c r="R156" s="206"/>
      <c r="S156" s="206"/>
      <c r="T156" s="206"/>
      <c r="U156" s="206"/>
      <c r="V156" s="203"/>
      <c r="W156" s="206"/>
      <c r="X156" s="216" t="str">
        <f>VLOOKUP(C156,'[2]汇总表，按企业分'!$C:$E,3,FALSE)</f>
        <v>先进制造业企业资金配套</v>
      </c>
      <c r="Y156" s="216">
        <f>VLOOKUP(C156,[1]科技局!$C$3:$F$191,4,0)</f>
        <v>0</v>
      </c>
      <c r="Z156" s="230"/>
      <c r="AA156" s="230"/>
      <c r="AB156" s="196" t="str">
        <f>VLOOKUP(C156,[1]生态环境局!$C$3:$U$191,14,FALSE)</f>
        <v>否</v>
      </c>
      <c r="AC156" s="196" t="str">
        <f>VLOOKUP(C156,[1]住建局!$C$3:$U$191,14,FALSE)</f>
        <v>否</v>
      </c>
      <c r="AD156" s="196" t="str">
        <f>VLOOKUP(C156,[1]应急管理局!$C$3:$J$191,3,FALSE)</f>
        <v>否</v>
      </c>
      <c r="AE156" s="196" t="str">
        <f>VLOOKUP(C156,[1]综合执法局!$C$3:$U$191,14,FALSE)</f>
        <v>否</v>
      </c>
      <c r="AF156" s="200" t="str">
        <f>VLOOKUP(C156,[1]区消防大队!C154:U339,14,0)</f>
        <v>在消防监督管理系统未发现相关行政处罚</v>
      </c>
      <c r="AG156" s="234" t="str">
        <f>VLOOKUP(C156,[1]税务局!$B$3:$L$191,5,FALSE)</f>
        <v>否</v>
      </c>
    </row>
    <row r="157" ht="49.95" customHeight="1" spans="1:33">
      <c r="A157" s="196">
        <v>153</v>
      </c>
      <c r="B157" s="203" t="s">
        <v>535</v>
      </c>
      <c r="C157" s="287" t="s">
        <v>536</v>
      </c>
      <c r="D157" s="237" t="s">
        <v>158</v>
      </c>
      <c r="E157" s="198">
        <f>VLOOKUP(C157,[1]政数局!$C$3:$G$186,3,FALSE)</f>
        <v>41800</v>
      </c>
      <c r="F157" s="196" t="str">
        <f>VLOOKUP(C157,[1]政数局!$C$3:$G$186,4,FALSE)</f>
        <v>是</v>
      </c>
      <c r="G157" s="199" t="str">
        <f>VLOOKUP(C157,[1]政数局!$C$3:$G$186,5,FALSE)</f>
        <v>制造业</v>
      </c>
      <c r="H157" s="200" t="str">
        <f>VLOOKUP(C157,[1]税务局!$B$3:$L$191,4,FALSE)</f>
        <v>是</v>
      </c>
      <c r="I157" s="196" t="str">
        <f>VLOOKUP(C157,[1]统计局!$C$3:$E$191,2,FALSE)</f>
        <v>是</v>
      </c>
      <c r="J157" s="196">
        <f>VLOOKUP(C157,[1]统计局!$C$3:$E$191,3,FALSE)</f>
        <v>2014.09</v>
      </c>
      <c r="K157" s="202" t="s">
        <v>118</v>
      </c>
      <c r="L157" s="203"/>
      <c r="M157" s="196"/>
      <c r="N157" s="196"/>
      <c r="O157" s="200" t="str">
        <f>VLOOKUP(C157,[1]科技局!$C$3:$F$191,4,0)</f>
        <v>1.2016年度南沙区专利补贴0.36万元；2.2017年度南沙区专利补贴0.1万元</v>
      </c>
      <c r="P157" s="206"/>
      <c r="Q157" s="206"/>
      <c r="R157" s="206"/>
      <c r="S157" s="206"/>
      <c r="T157" s="206"/>
      <c r="U157" s="206"/>
      <c r="V157" s="203"/>
      <c r="W157" s="206"/>
      <c r="X157" s="216" t="e">
        <f>VLOOKUP(C157,'[2]汇总表，按企业分'!$C:$E,3,FALSE)</f>
        <v>#N/A</v>
      </c>
      <c r="Y157" s="216" t="str">
        <f>VLOOKUP(C157,[1]科技局!$C$3:$F$191,4,0)</f>
        <v>1.2016年度南沙区专利补贴0.36万元；2.2017年度南沙区专利补贴0.1万元</v>
      </c>
      <c r="Z157" s="230"/>
      <c r="AA157" s="230"/>
      <c r="AB157" s="196" t="str">
        <f>VLOOKUP(C157,[1]生态环境局!$C$3:$U$191,14,FALSE)</f>
        <v>否</v>
      </c>
      <c r="AC157" s="196" t="str">
        <f>VLOOKUP(C157,[1]住建局!$C$3:$U$191,14,FALSE)</f>
        <v>否</v>
      </c>
      <c r="AD157" s="196" t="str">
        <f>VLOOKUP(C157,[1]应急管理局!$C$3:$J$191,3,FALSE)</f>
        <v>否</v>
      </c>
      <c r="AE157" s="196" t="str">
        <f>VLOOKUP(C157,[1]综合执法局!$C$3:$U$191,14,FALSE)</f>
        <v>否</v>
      </c>
      <c r="AF157" s="200" t="str">
        <f>VLOOKUP(C157,[1]区消防大队!C155:U340,14,0)</f>
        <v>在消防监督管理系统未发现相关行政处罚</v>
      </c>
      <c r="AG157" s="234" t="str">
        <f>VLOOKUP(C157,[1]税务局!$B$3:$L$191,5,FALSE)</f>
        <v>否</v>
      </c>
    </row>
    <row r="158" ht="49.95" customHeight="1" spans="1:33">
      <c r="A158" s="196">
        <v>154</v>
      </c>
      <c r="B158" s="203" t="s">
        <v>537</v>
      </c>
      <c r="C158" s="287" t="s">
        <v>538</v>
      </c>
      <c r="D158" s="237" t="s">
        <v>158</v>
      </c>
      <c r="E158" s="198" t="str">
        <f>VLOOKUP(C158,[1]政数局!$C$3:$G$186,3,FALSE)</f>
        <v>2015/07/16（迁入）</v>
      </c>
      <c r="F158" s="196" t="str">
        <f>VLOOKUP(C158,[1]政数局!$C$3:$G$186,4,FALSE)</f>
        <v>是</v>
      </c>
      <c r="G158" s="199" t="str">
        <f>VLOOKUP(C158,[1]政数局!$C$3:$G$186,5,FALSE)</f>
        <v>制造业</v>
      </c>
      <c r="H158" s="200" t="str">
        <f>VLOOKUP(C158,[1]税务局!$B$3:$L$191,4,FALSE)</f>
        <v>是</v>
      </c>
      <c r="I158" s="196" t="str">
        <f>VLOOKUP(C158,[1]统计局!$C$3:$E$191,2,FALSE)</f>
        <v>是</v>
      </c>
      <c r="J158" s="196">
        <f>VLOOKUP(C158,[1]统计局!$C$3:$E$191,3,FALSE)</f>
        <v>2018.07</v>
      </c>
      <c r="K158" s="202" t="s">
        <v>118</v>
      </c>
      <c r="L158" s="203"/>
      <c r="M158" s="196"/>
      <c r="N158" s="196"/>
      <c r="O158" s="196"/>
      <c r="P158" s="206"/>
      <c r="Q158" s="206"/>
      <c r="R158" s="206"/>
      <c r="S158" s="206"/>
      <c r="T158" s="206"/>
      <c r="U158" s="206"/>
      <c r="V158" s="203"/>
      <c r="W158" s="206"/>
      <c r="X158" s="216" t="e">
        <f>VLOOKUP(C158,'[2]汇总表，按企业分'!$C:$E,3,FALSE)</f>
        <v>#N/A</v>
      </c>
      <c r="Y158" s="216">
        <f>VLOOKUP(C158,[1]科技局!$C$3:$F$191,4,0)</f>
        <v>0</v>
      </c>
      <c r="Z158" s="230"/>
      <c r="AA158" s="230"/>
      <c r="AB158" s="196" t="str">
        <f>VLOOKUP(C158,[1]生态环境局!$C$3:$U$191,14,FALSE)</f>
        <v>否</v>
      </c>
      <c r="AC158" s="196" t="str">
        <f>VLOOKUP(C158,[1]住建局!$C$3:$U$191,14,FALSE)</f>
        <v>否</v>
      </c>
      <c r="AD158" s="196" t="str">
        <f>VLOOKUP(C158,[1]应急管理局!$C$3:$J$191,3,FALSE)</f>
        <v>否</v>
      </c>
      <c r="AE158" s="196" t="str">
        <f>VLOOKUP(C158,[1]综合执法局!$C$3:$U$191,14,FALSE)</f>
        <v>否</v>
      </c>
      <c r="AF158" s="200" t="str">
        <f>VLOOKUP(C158,[1]区消防大队!C156:U341,14,0)</f>
        <v>在消防监督管理系统未发现相关行政处罚</v>
      </c>
      <c r="AG158" s="234" t="str">
        <f>VLOOKUP(C158,[1]税务局!$B$3:$L$191,5,FALSE)</f>
        <v>否</v>
      </c>
    </row>
    <row r="159" ht="49.95" customHeight="1" spans="1:33">
      <c r="A159" s="196">
        <v>155</v>
      </c>
      <c r="B159" s="203" t="s">
        <v>539</v>
      </c>
      <c r="C159" s="238" t="s">
        <v>540</v>
      </c>
      <c r="D159" s="237" t="s">
        <v>158</v>
      </c>
      <c r="E159" s="198" t="str">
        <f>VLOOKUP(C159,[1]政数局!$C$3:$G$186,3,FALSE)</f>
        <v>2013/10/30（迁入）</v>
      </c>
      <c r="F159" s="196" t="str">
        <f>VLOOKUP(C159,[1]政数局!$C$3:$G$186,4,FALSE)</f>
        <v>是</v>
      </c>
      <c r="G159" s="199" t="str">
        <f>VLOOKUP(C159,[1]政数局!$C$3:$G$186,5,FALSE)</f>
        <v>制造业</v>
      </c>
      <c r="H159" s="200" t="str">
        <f>VLOOKUP(C159,[1]税务局!$B$3:$L$191,4,FALSE)</f>
        <v>是</v>
      </c>
      <c r="I159" s="196" t="str">
        <f>VLOOKUP(C159,[1]统计局!$C$3:$E$191,2,FALSE)</f>
        <v>是</v>
      </c>
      <c r="J159" s="196">
        <f>VLOOKUP(C159,[1]统计局!$C$3:$E$191,3,FALSE)</f>
        <v>2014.12</v>
      </c>
      <c r="K159" s="202" t="s">
        <v>118</v>
      </c>
      <c r="L159" s="203"/>
      <c r="M159" s="196"/>
      <c r="N159" s="196"/>
      <c r="O159" s="196"/>
      <c r="P159" s="206"/>
      <c r="Q159" s="206"/>
      <c r="R159" s="206"/>
      <c r="S159" s="206"/>
      <c r="T159" s="206"/>
      <c r="U159" s="206"/>
      <c r="V159" s="203"/>
      <c r="W159" s="206"/>
      <c r="X159" s="216" t="e">
        <f>VLOOKUP(C159,'[2]汇总表，按企业分'!$C:$E,3,FALSE)</f>
        <v>#N/A</v>
      </c>
      <c r="Y159" s="216">
        <f>VLOOKUP(C159,[1]科技局!$C$3:$F$191,4,0)</f>
        <v>0</v>
      </c>
      <c r="Z159" s="230"/>
      <c r="AA159" s="230"/>
      <c r="AB159" s="196" t="str">
        <f>VLOOKUP(C159,[1]生态环境局!$C$3:$U$191,14,FALSE)</f>
        <v>否</v>
      </c>
      <c r="AC159" s="196" t="str">
        <f>VLOOKUP(C159,[1]住建局!$C$3:$U$191,14,FALSE)</f>
        <v>否</v>
      </c>
      <c r="AD159" s="196" t="str">
        <f>VLOOKUP(C159,[1]应急管理局!$C$3:$J$191,3,FALSE)</f>
        <v>否</v>
      </c>
      <c r="AE159" s="196" t="str">
        <f>VLOOKUP(C159,[1]综合执法局!$C$3:$U$191,14,FALSE)</f>
        <v>否</v>
      </c>
      <c r="AF159" s="200" t="str">
        <f>VLOOKUP(C159,[1]区消防大队!C157:U342,14,0)</f>
        <v>在消防监督管理系统未发现相关行政处罚</v>
      </c>
      <c r="AG159" s="234" t="str">
        <f>VLOOKUP(C159,[1]税务局!$B$3:$L$191,5,FALSE)</f>
        <v>否</v>
      </c>
    </row>
    <row r="160" ht="49.95" customHeight="1" spans="1:33">
      <c r="A160" s="196">
        <v>156</v>
      </c>
      <c r="B160" s="203" t="s">
        <v>541</v>
      </c>
      <c r="C160" s="238" t="s">
        <v>542</v>
      </c>
      <c r="D160" s="237" t="s">
        <v>158</v>
      </c>
      <c r="E160" s="198" t="str">
        <f>VLOOKUP(C160,[1]政数局!$C$3:$G$186,3,FALSE)</f>
        <v>2009/06/17（迁入）</v>
      </c>
      <c r="F160" s="196" t="str">
        <f>VLOOKUP(C160,[1]政数局!$C$3:$G$186,4,FALSE)</f>
        <v>是</v>
      </c>
      <c r="G160" s="199" t="str">
        <f>VLOOKUP(C160,[1]政数局!$C$3:$G$186,5,FALSE)</f>
        <v>制造业</v>
      </c>
      <c r="H160" s="200" t="str">
        <f>VLOOKUP(C160,[1]税务局!$B$3:$L$191,4,FALSE)</f>
        <v>是</v>
      </c>
      <c r="I160" s="196" t="str">
        <f>VLOOKUP(C160,[1]统计局!$C$3:$E$191,2,FALSE)</f>
        <v>是</v>
      </c>
      <c r="J160" s="196">
        <f>VLOOKUP(C160,[1]统计局!$C$3:$E$191,3,FALSE)</f>
        <v>2014.12</v>
      </c>
      <c r="K160" s="202" t="s">
        <v>118</v>
      </c>
      <c r="L160" s="203"/>
      <c r="M160" s="196"/>
      <c r="N160" s="196"/>
      <c r="O160" s="196"/>
      <c r="P160" s="206"/>
      <c r="Q160" s="206"/>
      <c r="R160" s="206"/>
      <c r="S160" s="206"/>
      <c r="T160" s="206"/>
      <c r="U160" s="206"/>
      <c r="V160" s="203"/>
      <c r="W160" s="206"/>
      <c r="X160" s="216" t="e">
        <f>VLOOKUP(C160,'[2]汇总表，按企业分'!$C:$E,3,FALSE)</f>
        <v>#N/A</v>
      </c>
      <c r="Y160" s="216">
        <f>VLOOKUP(C160,[1]科技局!$C$3:$F$191,4,0)</f>
        <v>0</v>
      </c>
      <c r="Z160" s="230"/>
      <c r="AA160" s="230"/>
      <c r="AB160" s="196" t="str">
        <f>VLOOKUP(C160,[1]生态环境局!$C$3:$U$191,14,FALSE)</f>
        <v>否</v>
      </c>
      <c r="AC160" s="196" t="str">
        <f>VLOOKUP(C160,[1]住建局!$C$3:$U$191,14,FALSE)</f>
        <v>否</v>
      </c>
      <c r="AD160" s="196" t="str">
        <f>VLOOKUP(C160,[1]应急管理局!$C$3:$J$191,3,FALSE)</f>
        <v>否</v>
      </c>
      <c r="AE160" s="196" t="str">
        <f>VLOOKUP(C160,[1]综合执法局!$C$3:$U$191,14,FALSE)</f>
        <v>否</v>
      </c>
      <c r="AF160" s="200" t="str">
        <f>VLOOKUP(C160,[1]区消防大队!C158:U343,14,0)</f>
        <v>在消防监督管理系统未发现相关行政处罚</v>
      </c>
      <c r="AG160" s="234" t="str">
        <f>VLOOKUP(C160,[1]税务局!$B$3:$L$191,5,FALSE)</f>
        <v>否</v>
      </c>
    </row>
    <row r="161" ht="49.95" customHeight="1" spans="1:33">
      <c r="A161" s="196">
        <v>157</v>
      </c>
      <c r="B161" s="203" t="s">
        <v>543</v>
      </c>
      <c r="C161" s="238" t="s">
        <v>257</v>
      </c>
      <c r="D161" s="237" t="s">
        <v>158</v>
      </c>
      <c r="E161" s="198">
        <f>VLOOKUP(C161,[1]政数局!$C$3:$G$186,3,FALSE)</f>
        <v>42619</v>
      </c>
      <c r="F161" s="196" t="str">
        <f>VLOOKUP(C161,[1]政数局!$C$3:$G$186,4,FALSE)</f>
        <v>是</v>
      </c>
      <c r="G161" s="199" t="str">
        <f>VLOOKUP(C161,[1]政数局!$C$3:$G$186,5,FALSE)</f>
        <v>制造业</v>
      </c>
      <c r="H161" s="200" t="str">
        <f>VLOOKUP(C161,[1]税务局!$B$3:$L$191,4,FALSE)</f>
        <v>是</v>
      </c>
      <c r="I161" s="196" t="str">
        <f>VLOOKUP(C161,[1]统计局!$C$3:$E$191,2,FALSE)</f>
        <v>是</v>
      </c>
      <c r="J161" s="196" t="str">
        <f>VLOOKUP(C161,[1]统计局!$C$3:$E$191,3,FALSE)</f>
        <v>2017.07</v>
      </c>
      <c r="K161" s="202" t="s">
        <v>118</v>
      </c>
      <c r="L161" s="203"/>
      <c r="M161" s="196"/>
      <c r="N161" s="196"/>
      <c r="O161" s="196"/>
      <c r="P161" s="206"/>
      <c r="Q161" s="206"/>
      <c r="R161" s="206"/>
      <c r="S161" s="206"/>
      <c r="T161" s="206"/>
      <c r="U161" s="206"/>
      <c r="V161" s="203"/>
      <c r="W161" s="206"/>
      <c r="X161" s="216" t="str">
        <f>VLOOKUP(C161,'[2]汇总表，按企业分'!$C:$E,3,FALSE)</f>
        <v>先进制造业企业资金配套</v>
      </c>
      <c r="Y161" s="216">
        <f>VLOOKUP(C161,[1]科技局!$C$3:$F$191,4,0)</f>
        <v>0</v>
      </c>
      <c r="Z161" s="230"/>
      <c r="AA161" s="230"/>
      <c r="AB161" s="196" t="str">
        <f>VLOOKUP(C161,[1]生态环境局!$C$3:$U$191,14,FALSE)</f>
        <v>否</v>
      </c>
      <c r="AC161" s="196" t="str">
        <f>VLOOKUP(C161,[1]住建局!$C$3:$U$191,14,FALSE)</f>
        <v>否</v>
      </c>
      <c r="AD161" s="196" t="str">
        <f>VLOOKUP(C161,[1]应急管理局!$C$3:$J$191,3,FALSE)</f>
        <v>否</v>
      </c>
      <c r="AE161" s="196" t="str">
        <f>VLOOKUP(C161,[1]综合执法局!$C$3:$U$191,14,FALSE)</f>
        <v>否</v>
      </c>
      <c r="AF161" s="200" t="str">
        <f>VLOOKUP(C161,[1]区消防大队!C159:U344,14,0)</f>
        <v>在消防监督管理系统未发现相关行政处罚</v>
      </c>
      <c r="AG161" s="234" t="str">
        <f>VLOOKUP(C161,[1]税务局!$B$3:$L$191,5,FALSE)</f>
        <v>否</v>
      </c>
    </row>
    <row r="162" ht="49.95" customHeight="1" spans="1:33">
      <c r="A162" s="196">
        <v>158</v>
      </c>
      <c r="B162" s="203" t="s">
        <v>544</v>
      </c>
      <c r="C162" s="238" t="s">
        <v>545</v>
      </c>
      <c r="D162" s="237" t="s">
        <v>158</v>
      </c>
      <c r="E162" s="198">
        <f>VLOOKUP(C162,[1]政数局!$C$3:$G$186,3,FALSE)</f>
        <v>40024</v>
      </c>
      <c r="F162" s="196" t="str">
        <f>VLOOKUP(C162,[1]政数局!$C$3:$G$186,4,FALSE)</f>
        <v>是</v>
      </c>
      <c r="G162" s="199" t="str">
        <f>VLOOKUP(C162,[1]政数局!$C$3:$G$186,5,FALSE)</f>
        <v>科学研究和技术服务业</v>
      </c>
      <c r="H162" s="200" t="str">
        <f>VLOOKUP(C162,[1]税务局!$B$3:$L$191,4,FALSE)</f>
        <v>是</v>
      </c>
      <c r="I162" s="196" t="str">
        <f>VLOOKUP(C162,[1]统计局!$C$3:$E$191,2,FALSE)</f>
        <v>是</v>
      </c>
      <c r="J162" s="196">
        <f>VLOOKUP(C162,[1]统计局!$C$3:$E$191,3,FALSE)</f>
        <v>2015.03</v>
      </c>
      <c r="K162" s="202" t="s">
        <v>118</v>
      </c>
      <c r="L162" s="203"/>
      <c r="M162" s="196"/>
      <c r="N162" s="196"/>
      <c r="O162" s="196"/>
      <c r="P162" s="206"/>
      <c r="Q162" s="206"/>
      <c r="R162" s="206"/>
      <c r="S162" s="206"/>
      <c r="T162" s="206"/>
      <c r="U162" s="206"/>
      <c r="V162" s="203"/>
      <c r="W162" s="206"/>
      <c r="X162" s="216" t="e">
        <f>VLOOKUP(C162,'[2]汇总表，按企业分'!$C:$E,3,FALSE)</f>
        <v>#N/A</v>
      </c>
      <c r="Y162" s="216">
        <f>VLOOKUP(C162,[1]科技局!$C$3:$F$191,4,0)</f>
        <v>0</v>
      </c>
      <c r="Z162" s="230"/>
      <c r="AA162" s="230"/>
      <c r="AB162" s="196" t="str">
        <f>VLOOKUP(C162,[1]生态环境局!$C$3:$U$191,14,FALSE)</f>
        <v>否</v>
      </c>
      <c r="AC162" s="196" t="str">
        <f>VLOOKUP(C162,[1]住建局!$C$3:$U$191,14,FALSE)</f>
        <v>否</v>
      </c>
      <c r="AD162" s="196" t="str">
        <f>VLOOKUP(C162,[1]应急管理局!$C$3:$J$191,3,FALSE)</f>
        <v>否</v>
      </c>
      <c r="AE162" s="196" t="str">
        <f>VLOOKUP(C162,[1]综合执法局!$C$3:$U$191,14,FALSE)</f>
        <v>否</v>
      </c>
      <c r="AF162" s="200" t="str">
        <f>VLOOKUP(C162,[1]区消防大队!C160:U345,14,0)</f>
        <v>在消防监督管理系统未发现相关行政处罚</v>
      </c>
      <c r="AG162" s="234" t="str">
        <f>VLOOKUP(C162,[1]税务局!$B$3:$L$191,5,FALSE)</f>
        <v>否</v>
      </c>
    </row>
    <row r="163" ht="49.95" customHeight="1" spans="1:33">
      <c r="A163" s="196">
        <v>159</v>
      </c>
      <c r="B163" s="203" t="s">
        <v>546</v>
      </c>
      <c r="C163" s="287" t="s">
        <v>547</v>
      </c>
      <c r="D163" s="237" t="s">
        <v>158</v>
      </c>
      <c r="E163" s="198">
        <f>VLOOKUP(C163,[1]政数局!$C$3:$G$186,3,FALSE)</f>
        <v>42073</v>
      </c>
      <c r="F163" s="196" t="str">
        <f>VLOOKUP(C163,[1]政数局!$C$3:$G$186,4,FALSE)</f>
        <v>是</v>
      </c>
      <c r="G163" s="199" t="str">
        <f>VLOOKUP(C163,[1]政数局!$C$3:$G$186,5,FALSE)</f>
        <v>制造业</v>
      </c>
      <c r="H163" s="200" t="str">
        <f>VLOOKUP(C163,[1]税务局!$B$3:$L$191,4,FALSE)</f>
        <v>是</v>
      </c>
      <c r="I163" s="196" t="str">
        <f>VLOOKUP(C163,[1]统计局!$C$3:$E$191,2,FALSE)</f>
        <v>是</v>
      </c>
      <c r="J163" s="196">
        <f>VLOOKUP(C163,[1]统计局!$C$3:$E$191,3,FALSE)</f>
        <v>2015.09</v>
      </c>
      <c r="K163" s="202" t="s">
        <v>118</v>
      </c>
      <c r="L163" s="203"/>
      <c r="M163" s="196"/>
      <c r="N163" s="196"/>
      <c r="O163" s="196"/>
      <c r="P163" s="206" t="str">
        <f>VLOOKUP(C163,[1]应急管理局!$C$3:$J$191,3,FALSE)</f>
        <v>是</v>
      </c>
      <c r="Q163" s="199" t="str">
        <f>VLOOKUP(C163,[1]应急管理局!$C$3:$J$191,4,FALSE)</f>
        <v>（穗南）应急罚〔2019〕002号</v>
      </c>
      <c r="R163" s="217">
        <f>VLOOKUP(C163,[1]应急管理局!$C$3:$J$191,5,FALSE)</f>
        <v>43544</v>
      </c>
      <c r="S163" s="199" t="str">
        <f>VLOOKUP(C163,[1]应急管理局!$C$3:$J$191,6,FALSE)</f>
        <v>广东泓枫家具制造有限公司违反安全管理规定作业案处，处罚金额1.5万元，不适用于听证程序。</v>
      </c>
      <c r="T163" s="206">
        <f>VLOOKUP(C163,[1]应急管理局!$C$3:$J$191,7,FALSE)</f>
        <v>0</v>
      </c>
      <c r="U163" s="199">
        <f>VLOOKUP(C163,[1]应急管理局!$C$3:$J$191,8,FALSE)</f>
        <v>0</v>
      </c>
      <c r="V163" s="203"/>
      <c r="W163" s="206"/>
      <c r="X163" s="216" t="e">
        <f>VLOOKUP(C163,'[2]汇总表，按企业分'!$C:$E,3,FALSE)</f>
        <v>#N/A</v>
      </c>
      <c r="Y163" s="216">
        <f>VLOOKUP(C163,[1]科技局!$C$3:$F$191,4,0)</f>
        <v>0</v>
      </c>
      <c r="Z163" s="230"/>
      <c r="AA163" s="230"/>
      <c r="AB163" s="196" t="str">
        <f>VLOOKUP(C163,[1]生态环境局!$C$3:$U$191,14,FALSE)</f>
        <v>否</v>
      </c>
      <c r="AC163" s="196" t="str">
        <f>VLOOKUP(C163,[1]住建局!$C$3:$U$191,14,FALSE)</f>
        <v>否</v>
      </c>
      <c r="AD163" s="196" t="str">
        <f>VLOOKUP(C163,[1]应急管理局!$C$3:$J$191,3,FALSE)</f>
        <v>是</v>
      </c>
      <c r="AE163" s="196" t="str">
        <f>VLOOKUP(C163,[1]综合执法局!$C$3:$U$191,14,FALSE)</f>
        <v>否</v>
      </c>
      <c r="AF163" s="200" t="str">
        <f>VLOOKUP(C163,[1]区消防大队!C161:U346,14,0)</f>
        <v>在消防监督管理系统未发现相关行政处罚</v>
      </c>
      <c r="AG163" s="234" t="str">
        <f>VLOOKUP(C163,[1]税务局!$B$3:$L$191,5,FALSE)</f>
        <v>否</v>
      </c>
    </row>
    <row r="164" ht="49.95" customHeight="1" spans="1:33">
      <c r="A164" s="196">
        <v>160</v>
      </c>
      <c r="B164" s="203" t="s">
        <v>548</v>
      </c>
      <c r="C164" s="238" t="s">
        <v>549</v>
      </c>
      <c r="D164" s="237" t="s">
        <v>158</v>
      </c>
      <c r="E164" s="198">
        <f>VLOOKUP(C164,[1]政数局!$C$3:$G$186,3,FALSE)</f>
        <v>40806</v>
      </c>
      <c r="F164" s="196" t="str">
        <f>VLOOKUP(C164,[1]政数局!$C$3:$G$186,4,FALSE)</f>
        <v>是</v>
      </c>
      <c r="G164" s="199" t="str">
        <f>VLOOKUP(C164,[1]政数局!$C$3:$G$186,5,FALSE)</f>
        <v>制造业</v>
      </c>
      <c r="H164" s="200" t="str">
        <f>VLOOKUP(C164,[1]税务局!$B$3:$L$191,4,FALSE)</f>
        <v>是</v>
      </c>
      <c r="I164" s="196" t="str">
        <f>VLOOKUP(C164,[1]统计局!$C$3:$E$191,2,FALSE)</f>
        <v>是</v>
      </c>
      <c r="J164" s="196">
        <f>VLOOKUP(C164,[1]统计局!$C$3:$E$191,3,FALSE)</f>
        <v>2015.03</v>
      </c>
      <c r="K164" s="202" t="s">
        <v>118</v>
      </c>
      <c r="L164" s="203"/>
      <c r="M164" s="196"/>
      <c r="N164" s="196"/>
      <c r="O164" s="196"/>
      <c r="P164" s="206" t="s">
        <v>148</v>
      </c>
      <c r="Q164" s="199" t="s">
        <v>550</v>
      </c>
      <c r="R164" s="251">
        <v>43712</v>
      </c>
      <c r="S164" s="199" t="s">
        <v>551</v>
      </c>
      <c r="T164" s="206"/>
      <c r="U164" s="206"/>
      <c r="V164" s="203"/>
      <c r="W164" s="206"/>
      <c r="X164" s="216" t="e">
        <f>VLOOKUP(C164,'[2]汇总表，按企业分'!$C:$E,3,FALSE)</f>
        <v>#N/A</v>
      </c>
      <c r="Y164" s="216">
        <f>VLOOKUP(C164,[1]科技局!$C$3:$F$191,4,0)</f>
        <v>0</v>
      </c>
      <c r="Z164" s="230"/>
      <c r="AA164" s="230"/>
      <c r="AB164" s="196" t="str">
        <f>VLOOKUP(C164,[1]生态环境局!$C$3:$U$191,14,FALSE)</f>
        <v>否</v>
      </c>
      <c r="AC164" s="196" t="str">
        <f>VLOOKUP(C164,[1]住建局!$C$3:$U$191,14,FALSE)</f>
        <v>否</v>
      </c>
      <c r="AD164" s="196" t="str">
        <f>VLOOKUP(C164,[1]应急管理局!$C$3:$J$191,3,FALSE)</f>
        <v>否</v>
      </c>
      <c r="AE164" s="196" t="str">
        <f>VLOOKUP(C164,[1]综合执法局!$C$3:$U$191,14,FALSE)</f>
        <v>否</v>
      </c>
      <c r="AF164" s="200" t="str">
        <f>VLOOKUP(C164,[1]区消防大队!C162:U347,14,0)</f>
        <v>在消防监督管理系统未发现相关行政处罚</v>
      </c>
      <c r="AG164" s="234" t="str">
        <f>VLOOKUP(C164,[1]税务局!$B$3:$L$191,5,FALSE)</f>
        <v>否</v>
      </c>
    </row>
    <row r="165" ht="49.95" customHeight="1" spans="1:33">
      <c r="A165" s="196">
        <v>161</v>
      </c>
      <c r="B165" s="203" t="s">
        <v>552</v>
      </c>
      <c r="C165" s="238" t="s">
        <v>553</v>
      </c>
      <c r="D165" s="237" t="s">
        <v>158</v>
      </c>
      <c r="E165" s="198">
        <f>VLOOKUP(C165,[1]政数局!$C$3:$G$186,3,FALSE)</f>
        <v>42692</v>
      </c>
      <c r="F165" s="196" t="str">
        <f>VLOOKUP(C165,[1]政数局!$C$3:$G$186,4,FALSE)</f>
        <v>是</v>
      </c>
      <c r="G165" s="199" t="str">
        <f>VLOOKUP(C165,[1]政数局!$C$3:$G$186,5,FALSE)</f>
        <v>制造业</v>
      </c>
      <c r="H165" s="200" t="str">
        <f>VLOOKUP(C165,[1]税务局!$B$3:$L$191,4,FALSE)</f>
        <v>是</v>
      </c>
      <c r="I165" s="196" t="str">
        <f>VLOOKUP(C165,[1]统计局!$C$3:$E$191,2,FALSE)</f>
        <v>是</v>
      </c>
      <c r="J165" s="196">
        <f>VLOOKUP(C165,[1]统计局!$C$3:$E$191,3,FALSE)</f>
        <v>2017.07</v>
      </c>
      <c r="K165" s="202" t="s">
        <v>118</v>
      </c>
      <c r="L165" s="203"/>
      <c r="M165" s="196"/>
      <c r="N165" s="196"/>
      <c r="O165" s="196"/>
      <c r="P165" s="206"/>
      <c r="Q165" s="206"/>
      <c r="R165" s="206"/>
      <c r="S165" s="206"/>
      <c r="T165" s="206"/>
      <c r="U165" s="206"/>
      <c r="V165" s="203"/>
      <c r="W165" s="206"/>
      <c r="X165" s="216" t="e">
        <f>VLOOKUP(C165,'[2]汇总表，按企业分'!$C:$E,3,FALSE)</f>
        <v>#N/A</v>
      </c>
      <c r="Y165" s="216">
        <f>VLOOKUP(C165,[1]科技局!$C$3:$F$191,4,0)</f>
        <v>0</v>
      </c>
      <c r="Z165" s="230"/>
      <c r="AA165" s="230"/>
      <c r="AB165" s="196" t="str">
        <f>VLOOKUP(C165,[1]生态环境局!$C$3:$U$191,14,FALSE)</f>
        <v>否</v>
      </c>
      <c r="AC165" s="196" t="str">
        <f>VLOOKUP(C165,[1]住建局!$C$3:$U$191,14,FALSE)</f>
        <v>否</v>
      </c>
      <c r="AD165" s="196" t="str">
        <f>VLOOKUP(C165,[1]应急管理局!$C$3:$J$191,3,FALSE)</f>
        <v>否</v>
      </c>
      <c r="AE165" s="196" t="str">
        <f>VLOOKUP(C165,[1]综合执法局!$C$3:$U$191,14,FALSE)</f>
        <v>否</v>
      </c>
      <c r="AF165" s="200" t="str">
        <f>VLOOKUP(C165,[1]区消防大队!C163:U348,14,0)</f>
        <v>在消防监督管理系统未发现相关行政处罚</v>
      </c>
      <c r="AG165" s="234" t="str">
        <f>VLOOKUP(C165,[1]税务局!$B$3:$L$191,5,FALSE)</f>
        <v>否</v>
      </c>
    </row>
    <row r="166" ht="49.95" customHeight="1" spans="1:33">
      <c r="A166" s="196">
        <v>162</v>
      </c>
      <c r="B166" s="203" t="s">
        <v>554</v>
      </c>
      <c r="C166" s="287" t="s">
        <v>555</v>
      </c>
      <c r="D166" s="237" t="s">
        <v>158</v>
      </c>
      <c r="E166" s="198" t="str">
        <f>VLOOKUP(C166,[1]政数局!$C$3:$G$186,3,FALSE)</f>
        <v>2016/1/15（迁入）</v>
      </c>
      <c r="F166" s="196" t="str">
        <f>VLOOKUP(C166,[1]政数局!$C$3:$G$186,4,FALSE)</f>
        <v>是</v>
      </c>
      <c r="G166" s="199" t="str">
        <f>VLOOKUP(C166,[1]政数局!$C$3:$G$186,5,FALSE)</f>
        <v>制造业</v>
      </c>
      <c r="H166" s="200" t="str">
        <f>VLOOKUP(C166,[1]税务局!$B$3:$L$191,4,FALSE)</f>
        <v>是</v>
      </c>
      <c r="I166" s="196" t="str">
        <f>VLOOKUP(C166,[1]统计局!$C$3:$E$191,2,FALSE)</f>
        <v>是</v>
      </c>
      <c r="J166" s="196" t="str">
        <f>VLOOKUP(C166,[1]统计局!$C$3:$E$191,3,FALSE)</f>
        <v>2018.10</v>
      </c>
      <c r="K166" s="202" t="s">
        <v>118</v>
      </c>
      <c r="L166" s="203"/>
      <c r="M166" s="196"/>
      <c r="N166" s="196"/>
      <c r="O166" s="196"/>
      <c r="P166" s="206"/>
      <c r="Q166" s="206"/>
      <c r="R166" s="206"/>
      <c r="S166" s="206"/>
      <c r="T166" s="206"/>
      <c r="U166" s="206"/>
      <c r="V166" s="203"/>
      <c r="W166" s="206"/>
      <c r="X166" s="216" t="e">
        <f>VLOOKUP(C166,'[2]汇总表，按企业分'!$C:$E,3,FALSE)</f>
        <v>#N/A</v>
      </c>
      <c r="Y166" s="216">
        <f>VLOOKUP(C166,[1]科技局!$C$3:$F$191,4,0)</f>
        <v>0</v>
      </c>
      <c r="Z166" s="230"/>
      <c r="AA166" s="230"/>
      <c r="AB166" s="196" t="str">
        <f>VLOOKUP(C166,[1]生态环境局!$C$3:$U$191,14,FALSE)</f>
        <v>否</v>
      </c>
      <c r="AC166" s="196" t="str">
        <f>VLOOKUP(C166,[1]住建局!$C$3:$U$191,14,FALSE)</f>
        <v>否</v>
      </c>
      <c r="AD166" s="196" t="str">
        <f>VLOOKUP(C166,[1]应急管理局!$C$3:$J$191,3,FALSE)</f>
        <v>否</v>
      </c>
      <c r="AE166" s="196" t="str">
        <f>VLOOKUP(C166,[1]综合执法局!$C$3:$U$191,14,FALSE)</f>
        <v>否</v>
      </c>
      <c r="AF166" s="200" t="str">
        <f>VLOOKUP(C166,[1]区消防大队!C164:U349,14,0)</f>
        <v>在消防监督管理系统未发现相关行政处罚</v>
      </c>
      <c r="AG166" s="234" t="str">
        <f>VLOOKUP(C166,[1]税务局!$B$3:$L$191,5,FALSE)</f>
        <v>否</v>
      </c>
    </row>
    <row r="167" ht="49.95" customHeight="1" spans="1:33">
      <c r="A167" s="196">
        <v>163</v>
      </c>
      <c r="B167" s="203" t="s">
        <v>556</v>
      </c>
      <c r="C167" s="238" t="s">
        <v>557</v>
      </c>
      <c r="D167" s="237" t="s">
        <v>158</v>
      </c>
      <c r="E167" s="198">
        <f>VLOOKUP(C167,[1]政数局!$C$3:$G$186,3,FALSE)</f>
        <v>40437</v>
      </c>
      <c r="F167" s="196" t="str">
        <f>VLOOKUP(C167,[1]政数局!$C$3:$G$186,4,FALSE)</f>
        <v>是</v>
      </c>
      <c r="G167" s="199" t="str">
        <f>VLOOKUP(C167,[1]政数局!$C$3:$G$186,5,FALSE)</f>
        <v>制造业</v>
      </c>
      <c r="H167" s="200" t="str">
        <f>VLOOKUP(C167,[1]税务局!$B$3:$L$191,4,FALSE)</f>
        <v>是</v>
      </c>
      <c r="I167" s="196" t="str">
        <f>VLOOKUP(C167,[1]统计局!$C$3:$E$191,2,FALSE)</f>
        <v>是</v>
      </c>
      <c r="J167" s="196">
        <f>VLOOKUP(C167,[1]统计局!$C$3:$E$191,3,FALSE)</f>
        <v>2015.03</v>
      </c>
      <c r="K167" s="202" t="s">
        <v>118</v>
      </c>
      <c r="L167" s="203"/>
      <c r="M167" s="196"/>
      <c r="N167" s="196"/>
      <c r="O167" s="196"/>
      <c r="P167" s="196" t="str">
        <f>VLOOKUP(C167,[1]生态环境局!$C$3:$U$191,14,FALSE)</f>
        <v>是</v>
      </c>
      <c r="Q167" s="200" t="str">
        <f>VLOOKUP(C167,[1]生态环境局!$C$3:$U$191,15,FALSE)</f>
        <v>南环罚字[2019]124号</v>
      </c>
      <c r="R167" s="217">
        <f>VLOOKUP(C167,[1]生态环境局!$C$3:$U$191,16,FALSE)</f>
        <v>43727</v>
      </c>
      <c r="S167" s="199" t="str">
        <f>VLOOKUP(C167,[1]生态环境局!$C$3:$U$191,17,FALSE)</f>
        <v>违法内容：粉末涂料生产项目需要配套建设的环境保护设施未经验收，主体工程正式投入生产；处罚金额：8万元；适用听证程序。</v>
      </c>
      <c r="T167" s="196" t="str">
        <f>VLOOKUP(C167,[1]生态环境局!$C$3:$U$191,18,FALSE)</f>
        <v>否</v>
      </c>
      <c r="U167" s="199" t="str">
        <f>VLOOKUP(C167,[1]生态环境局!$C$3:$U$191,19,FALSE)</f>
        <v>根据《政策协调工作会议纪要》第一、（三）条：“……对适用听证程序的视作违法情节 较重，不给予奖励。……”该案适用听证程序。</v>
      </c>
      <c r="V167" s="203"/>
      <c r="W167" s="206"/>
      <c r="X167" s="216" t="e">
        <f>VLOOKUP(C167,'[2]汇总表，按企业分'!$C:$E,3,FALSE)</f>
        <v>#N/A</v>
      </c>
      <c r="Y167" s="216">
        <f>VLOOKUP(C167,[1]科技局!$C$3:$F$191,4,0)</f>
        <v>0</v>
      </c>
      <c r="Z167" s="230"/>
      <c r="AA167" s="230"/>
      <c r="AB167" s="196" t="str">
        <f>VLOOKUP(C167,[1]生态环境局!$C$3:$U$191,14,FALSE)</f>
        <v>是</v>
      </c>
      <c r="AC167" s="196" t="str">
        <f>VLOOKUP(C167,[1]住建局!$C$3:$U$191,14,FALSE)</f>
        <v>否</v>
      </c>
      <c r="AD167" s="196" t="str">
        <f>VLOOKUP(C167,[1]应急管理局!$C$3:$J$191,3,FALSE)</f>
        <v>否</v>
      </c>
      <c r="AE167" s="196" t="str">
        <f>VLOOKUP(C167,[1]综合执法局!$C$3:$U$191,14,FALSE)</f>
        <v>否</v>
      </c>
      <c r="AF167" s="200" t="str">
        <f>VLOOKUP(C167,[1]区消防大队!C165:U350,14,0)</f>
        <v>在消防监督管理系统未发现相关行政处罚</v>
      </c>
      <c r="AG167" s="234" t="str">
        <f>VLOOKUP(C167,[1]税务局!$B$3:$L$191,5,FALSE)</f>
        <v>否</v>
      </c>
    </row>
    <row r="168" ht="49.95" customHeight="1" spans="1:33">
      <c r="A168" s="196">
        <v>164</v>
      </c>
      <c r="B168" s="203" t="s">
        <v>558</v>
      </c>
      <c r="C168" s="287" t="s">
        <v>559</v>
      </c>
      <c r="D168" s="237" t="s">
        <v>158</v>
      </c>
      <c r="E168" s="198">
        <f>VLOOKUP(C168,[1]政数局!$C$3:$G$186,3,FALSE)</f>
        <v>38807</v>
      </c>
      <c r="F168" s="196" t="str">
        <f>VLOOKUP(C168,[1]政数局!$C$3:$G$186,4,FALSE)</f>
        <v>是</v>
      </c>
      <c r="G168" s="199" t="str">
        <f>VLOOKUP(C168,[1]政数局!$C$3:$G$186,5,FALSE)</f>
        <v>制造业</v>
      </c>
      <c r="H168" s="200" t="str">
        <f>VLOOKUP(C168,[1]税务局!$B$3:$L$191,4,FALSE)</f>
        <v>是</v>
      </c>
      <c r="I168" s="196" t="str">
        <f>VLOOKUP(C168,[1]统计局!$C$3:$E$191,2,FALSE)</f>
        <v>是</v>
      </c>
      <c r="J168" s="196">
        <f>VLOOKUP(C168,[1]统计局!$C$3:$E$191,3,FALSE)</f>
        <v>2015.03</v>
      </c>
      <c r="K168" s="202" t="s">
        <v>118</v>
      </c>
      <c r="L168" s="203"/>
      <c r="M168" s="196"/>
      <c r="N168" s="196"/>
      <c r="O168" s="196"/>
      <c r="P168" s="206"/>
      <c r="Q168" s="206"/>
      <c r="R168" s="206"/>
      <c r="S168" s="206"/>
      <c r="T168" s="206"/>
      <c r="U168" s="206"/>
      <c r="V168" s="203"/>
      <c r="W168" s="206"/>
      <c r="X168" s="216" t="e">
        <f>VLOOKUP(C168,'[2]汇总表，按企业分'!$C:$E,3,FALSE)</f>
        <v>#N/A</v>
      </c>
      <c r="Y168" s="216">
        <f>VLOOKUP(C168,[1]科技局!$C$3:$F$191,4,0)</f>
        <v>0</v>
      </c>
      <c r="Z168" s="230"/>
      <c r="AA168" s="230"/>
      <c r="AB168" s="196" t="str">
        <f>VLOOKUP(C168,[1]生态环境局!$C$3:$U$191,14,FALSE)</f>
        <v>否</v>
      </c>
      <c r="AC168" s="196" t="str">
        <f>VLOOKUP(C168,[1]住建局!$C$3:$U$191,14,FALSE)</f>
        <v>否</v>
      </c>
      <c r="AD168" s="196" t="str">
        <f>VLOOKUP(C168,[1]应急管理局!$C$3:$J$191,3,FALSE)</f>
        <v>否</v>
      </c>
      <c r="AE168" s="196" t="str">
        <f>VLOOKUP(C168,[1]综合执法局!$C$3:$U$191,14,FALSE)</f>
        <v>否</v>
      </c>
      <c r="AF168" s="200" t="str">
        <f>VLOOKUP(C168,[1]区消防大队!C166:U351,14,0)</f>
        <v>在消防监督管理系统未发现相关行政处罚</v>
      </c>
      <c r="AG168" s="234" t="str">
        <f>VLOOKUP(C168,[1]税务局!$B$3:$L$191,5,FALSE)</f>
        <v>否</v>
      </c>
    </row>
    <row r="169" ht="49.95" customHeight="1" spans="1:33">
      <c r="A169" s="196">
        <v>165</v>
      </c>
      <c r="B169" s="203" t="s">
        <v>560</v>
      </c>
      <c r="C169" s="238" t="s">
        <v>561</v>
      </c>
      <c r="D169" s="237" t="s">
        <v>158</v>
      </c>
      <c r="E169" s="198">
        <f>VLOOKUP(C169,[1]政数局!$C$3:$G$186,3,FALSE)</f>
        <v>39108</v>
      </c>
      <c r="F169" s="196" t="str">
        <f>VLOOKUP(C169,[1]政数局!$C$3:$G$186,4,FALSE)</f>
        <v>是</v>
      </c>
      <c r="G169" s="199" t="str">
        <f>VLOOKUP(C169,[1]政数局!$C$3:$G$186,5,FALSE)</f>
        <v>制造业</v>
      </c>
      <c r="H169" s="200" t="str">
        <f>VLOOKUP(C169,[1]税务局!$B$3:$L$191,4,FALSE)</f>
        <v>是</v>
      </c>
      <c r="I169" s="196" t="str">
        <f>VLOOKUP(C169,[1]统计局!$C$3:$E$191,2,FALSE)</f>
        <v>是</v>
      </c>
      <c r="J169" s="196" t="str">
        <f>VLOOKUP(C169,[1]统计局!$C$3:$E$191,3,FALSE)</f>
        <v>2014.12</v>
      </c>
      <c r="K169" s="202" t="s">
        <v>118</v>
      </c>
      <c r="L169" s="203"/>
      <c r="M169" s="196"/>
      <c r="N169" s="196"/>
      <c r="O169" s="196"/>
      <c r="P169" s="206"/>
      <c r="Q169" s="206"/>
      <c r="R169" s="206"/>
      <c r="S169" s="206"/>
      <c r="T169" s="206"/>
      <c r="U169" s="206"/>
      <c r="V169" s="203"/>
      <c r="W169" s="206"/>
      <c r="X169" s="216" t="e">
        <f>VLOOKUP(C169,'[2]汇总表，按企业分'!$C:$E,3,FALSE)</f>
        <v>#N/A</v>
      </c>
      <c r="Y169" s="216">
        <f>VLOOKUP(C169,[1]科技局!$C$3:$F$191,4,0)</f>
        <v>0</v>
      </c>
      <c r="Z169" s="230"/>
      <c r="AA169" s="230"/>
      <c r="AB169" s="196" t="str">
        <f>VLOOKUP(C169,[1]生态环境局!$C$3:$U$191,14,FALSE)</f>
        <v>否</v>
      </c>
      <c r="AC169" s="196" t="str">
        <f>VLOOKUP(C169,[1]住建局!$C$3:$U$191,14,FALSE)</f>
        <v>否</v>
      </c>
      <c r="AD169" s="196" t="str">
        <f>VLOOKUP(C169,[1]应急管理局!$C$3:$J$191,3,FALSE)</f>
        <v>否</v>
      </c>
      <c r="AE169" s="196" t="str">
        <f>VLOOKUP(C169,[1]综合执法局!$C$3:$U$191,14,FALSE)</f>
        <v>否</v>
      </c>
      <c r="AF169" s="200" t="str">
        <f>VLOOKUP(C169,[1]区消防大队!C167:U352,14,0)</f>
        <v>在消防监督管理系统未发现相关行政处罚</v>
      </c>
      <c r="AG169" s="234" t="str">
        <f>VLOOKUP(C169,[1]税务局!$B$3:$L$191,5,FALSE)</f>
        <v>否</v>
      </c>
    </row>
    <row r="170" ht="49.95" customHeight="1" spans="1:33">
      <c r="A170" s="196">
        <v>166</v>
      </c>
      <c r="B170" s="203" t="s">
        <v>562</v>
      </c>
      <c r="C170" s="287" t="s">
        <v>563</v>
      </c>
      <c r="D170" s="237" t="s">
        <v>158</v>
      </c>
      <c r="E170" s="198">
        <f>VLOOKUP(C170,[1]政数局!$C$3:$G$186,3,FALSE)</f>
        <v>37627</v>
      </c>
      <c r="F170" s="196" t="str">
        <f>VLOOKUP(C170,[1]政数局!$C$3:$G$186,4,FALSE)</f>
        <v>是</v>
      </c>
      <c r="G170" s="199" t="str">
        <f>VLOOKUP(C170,[1]政数局!$C$3:$G$186,5,FALSE)</f>
        <v>制造业</v>
      </c>
      <c r="H170" s="200" t="str">
        <f>VLOOKUP(C170,[1]税务局!$B$3:$L$191,4,FALSE)</f>
        <v>是</v>
      </c>
      <c r="I170" s="196" t="str">
        <f>VLOOKUP(C170,[1]统计局!$C$3:$E$191,2,FALSE)</f>
        <v>是</v>
      </c>
      <c r="J170" s="196" t="str">
        <f>VLOOKUP(C170,[1]统计局!$C$3:$E$191,3,FALSE)</f>
        <v>2014.12</v>
      </c>
      <c r="K170" s="202" t="s">
        <v>118</v>
      </c>
      <c r="L170" s="203"/>
      <c r="M170" s="196"/>
      <c r="N170" s="196"/>
      <c r="O170" s="196"/>
      <c r="P170" s="206"/>
      <c r="Q170" s="206"/>
      <c r="R170" s="206"/>
      <c r="S170" s="206"/>
      <c r="T170" s="206"/>
      <c r="U170" s="206"/>
      <c r="V170" s="203"/>
      <c r="W170" s="206"/>
      <c r="X170" s="216" t="e">
        <f>VLOOKUP(C170,'[2]汇总表，按企业分'!$C:$E,3,FALSE)</f>
        <v>#N/A</v>
      </c>
      <c r="Y170" s="216">
        <f>VLOOKUP(C170,[1]科技局!$C$3:$F$191,4,0)</f>
        <v>0</v>
      </c>
      <c r="Z170" s="230"/>
      <c r="AA170" s="230"/>
      <c r="AB170" s="196" t="str">
        <f>VLOOKUP(C170,[1]生态环境局!$C$3:$U$191,14,FALSE)</f>
        <v>否</v>
      </c>
      <c r="AC170" s="196" t="str">
        <f>VLOOKUP(C170,[1]住建局!$C$3:$U$191,14,FALSE)</f>
        <v>否</v>
      </c>
      <c r="AD170" s="196" t="str">
        <f>VLOOKUP(C170,[1]应急管理局!$C$3:$J$191,3,FALSE)</f>
        <v>否</v>
      </c>
      <c r="AE170" s="196" t="str">
        <f>VLOOKUP(C170,[1]综合执法局!$C$3:$U$191,14,FALSE)</f>
        <v>否</v>
      </c>
      <c r="AF170" s="200" t="str">
        <f>VLOOKUP(C170,[1]区消防大队!C168:U353,14,0)</f>
        <v>在消防监督管理系统未发现相关行政处罚</v>
      </c>
      <c r="AG170" s="234" t="str">
        <f>VLOOKUP(C170,[1]税务局!$B$3:$L$191,5,FALSE)</f>
        <v>否</v>
      </c>
    </row>
    <row r="171" ht="49.95" customHeight="1" spans="1:33">
      <c r="A171" s="196">
        <v>167</v>
      </c>
      <c r="B171" s="203" t="s">
        <v>564</v>
      </c>
      <c r="C171" s="238" t="s">
        <v>565</v>
      </c>
      <c r="D171" s="237" t="s">
        <v>158</v>
      </c>
      <c r="E171" s="198">
        <f>VLOOKUP(C171,[1]政数局!$C$3:$G$186,3,FALSE)</f>
        <v>40291</v>
      </c>
      <c r="F171" s="196" t="str">
        <f>VLOOKUP(C171,[1]政数局!$C$3:$G$186,4,FALSE)</f>
        <v>是</v>
      </c>
      <c r="G171" s="199" t="str">
        <f>VLOOKUP(C171,[1]政数局!$C$3:$G$186,5,FALSE)</f>
        <v>制造业</v>
      </c>
      <c r="H171" s="200" t="str">
        <f>VLOOKUP(C171,[1]税务局!$B$3:$L$191,4,FALSE)</f>
        <v>是</v>
      </c>
      <c r="I171" s="196" t="str">
        <f>VLOOKUP(C171,[1]统计局!$C$3:$E$191,2,FALSE)</f>
        <v>是</v>
      </c>
      <c r="J171" s="196">
        <f>VLOOKUP(C171,[1]统计局!$C$3:$E$191,3,FALSE)</f>
        <v>2015.03</v>
      </c>
      <c r="K171" s="202" t="s">
        <v>118</v>
      </c>
      <c r="L171" s="203"/>
      <c r="M171" s="196"/>
      <c r="N171" s="196"/>
      <c r="O171" s="196"/>
      <c r="P171" s="206"/>
      <c r="Q171" s="206"/>
      <c r="R171" s="206"/>
      <c r="S171" s="206"/>
      <c r="T171" s="206"/>
      <c r="U171" s="206"/>
      <c r="V171" s="203"/>
      <c r="W171" s="206"/>
      <c r="X171" s="216" t="e">
        <f>VLOOKUP(C171,'[2]汇总表，按企业分'!$C:$E,3,FALSE)</f>
        <v>#N/A</v>
      </c>
      <c r="Y171" s="216">
        <f>VLOOKUP(C171,[1]科技局!$C$3:$F$191,4,0)</f>
        <v>0</v>
      </c>
      <c r="Z171" s="230"/>
      <c r="AA171" s="230"/>
      <c r="AB171" s="196" t="str">
        <f>VLOOKUP(C171,[1]生态环境局!$C$3:$U$191,14,FALSE)</f>
        <v>否</v>
      </c>
      <c r="AC171" s="196" t="str">
        <f>VLOOKUP(C171,[1]住建局!$C$3:$U$191,14,FALSE)</f>
        <v>否</v>
      </c>
      <c r="AD171" s="196" t="str">
        <f>VLOOKUP(C171,[1]应急管理局!$C$3:$J$191,3,FALSE)</f>
        <v>否</v>
      </c>
      <c r="AE171" s="196" t="str">
        <f>VLOOKUP(C171,[1]综合执法局!$C$3:$U$191,14,FALSE)</f>
        <v>否</v>
      </c>
      <c r="AF171" s="200" t="str">
        <f>VLOOKUP(C171,[1]区消防大队!C169:U354,14,0)</f>
        <v>在消防监督管理系统未发现相关行政处罚</v>
      </c>
      <c r="AG171" s="234" t="str">
        <f>VLOOKUP(C171,[1]税务局!$B$3:$L$191,5,FALSE)</f>
        <v>否</v>
      </c>
    </row>
    <row r="172" ht="49.95" customHeight="1" spans="1:33">
      <c r="A172" s="196">
        <v>168</v>
      </c>
      <c r="B172" s="203" t="s">
        <v>566</v>
      </c>
      <c r="C172" s="238" t="s">
        <v>567</v>
      </c>
      <c r="D172" s="237" t="s">
        <v>158</v>
      </c>
      <c r="E172" s="198">
        <f>VLOOKUP(C172,[1]政数局!$C$3:$G$186,3,FALSE)</f>
        <v>40395</v>
      </c>
      <c r="F172" s="196" t="str">
        <f>VLOOKUP(C172,[1]政数局!$C$3:$G$186,4,FALSE)</f>
        <v>是</v>
      </c>
      <c r="G172" s="199" t="str">
        <f>VLOOKUP(C172,[1]政数局!$C$3:$G$186,5,FALSE)</f>
        <v>制造业</v>
      </c>
      <c r="H172" s="200" t="str">
        <f>VLOOKUP(C172,[1]税务局!$B$3:$L$191,4,FALSE)</f>
        <v>是</v>
      </c>
      <c r="I172" s="196" t="str">
        <f>VLOOKUP(C172,[1]统计局!$C$3:$E$191,2,FALSE)</f>
        <v>是</v>
      </c>
      <c r="J172" s="196">
        <f>VLOOKUP(C172,[1]统计局!$C$3:$E$191,3,FALSE)</f>
        <v>2015.03</v>
      </c>
      <c r="K172" s="202" t="s">
        <v>118</v>
      </c>
      <c r="L172" s="203"/>
      <c r="M172" s="196"/>
      <c r="N172" s="196"/>
      <c r="O172" s="196"/>
      <c r="P172" s="206"/>
      <c r="Q172" s="206"/>
      <c r="R172" s="206"/>
      <c r="S172" s="206"/>
      <c r="T172" s="206"/>
      <c r="U172" s="206"/>
      <c r="V172" s="203"/>
      <c r="W172" s="206"/>
      <c r="X172" s="216" t="e">
        <f>VLOOKUP(C172,'[2]汇总表，按企业分'!$C:$E,3,FALSE)</f>
        <v>#N/A</v>
      </c>
      <c r="Y172" s="216">
        <f>VLOOKUP(C172,[1]科技局!$C$3:$F$191,4,0)</f>
        <v>0</v>
      </c>
      <c r="Z172" s="230"/>
      <c r="AA172" s="230"/>
      <c r="AB172" s="196" t="str">
        <f>VLOOKUP(C172,[1]生态环境局!$C$3:$U$191,14,FALSE)</f>
        <v>否</v>
      </c>
      <c r="AC172" s="196" t="str">
        <f>VLOOKUP(C172,[1]住建局!$C$3:$U$191,14,FALSE)</f>
        <v>否</v>
      </c>
      <c r="AD172" s="196" t="str">
        <f>VLOOKUP(C172,[1]应急管理局!$C$3:$J$191,3,FALSE)</f>
        <v>否</v>
      </c>
      <c r="AE172" s="196" t="str">
        <f>VLOOKUP(C172,[1]综合执法局!$C$3:$U$191,14,FALSE)</f>
        <v>否</v>
      </c>
      <c r="AF172" s="200" t="str">
        <f>VLOOKUP(C172,[1]区消防大队!C170:U355,14,0)</f>
        <v>在消防监督管理系统未发现相关行政处罚</v>
      </c>
      <c r="AG172" s="234" t="str">
        <f>VLOOKUP(C172,[1]税务局!$B$3:$L$191,5,FALSE)</f>
        <v>否</v>
      </c>
    </row>
    <row r="173" ht="49.95" customHeight="1" spans="1:33">
      <c r="A173" s="196">
        <v>169</v>
      </c>
      <c r="B173" s="203" t="s">
        <v>568</v>
      </c>
      <c r="C173" s="238" t="s">
        <v>569</v>
      </c>
      <c r="D173" s="237" t="s">
        <v>158</v>
      </c>
      <c r="E173" s="198">
        <f>VLOOKUP(C173,[1]政数局!$C$3:$G$186,3,FALSE)</f>
        <v>41005</v>
      </c>
      <c r="F173" s="196" t="str">
        <f>VLOOKUP(C173,[1]政数局!$C$3:$G$186,4,FALSE)</f>
        <v>是</v>
      </c>
      <c r="G173" s="199" t="str">
        <f>VLOOKUP(C173,[1]政数局!$C$3:$G$186,5,FALSE)</f>
        <v>制造业</v>
      </c>
      <c r="H173" s="200" t="str">
        <f>VLOOKUP(C173,[1]税务局!$B$3:$L$191,4,FALSE)</f>
        <v>是</v>
      </c>
      <c r="I173" s="196" t="str">
        <f>VLOOKUP(C173,[1]统计局!$C$3:$E$191,2,FALSE)</f>
        <v>是</v>
      </c>
      <c r="J173" s="196">
        <f>VLOOKUP(C173,[1]统计局!$C$3:$E$191,3,FALSE)</f>
        <v>2015.03</v>
      </c>
      <c r="K173" s="202" t="s">
        <v>118</v>
      </c>
      <c r="L173" s="203"/>
      <c r="M173" s="196"/>
      <c r="N173" s="196"/>
      <c r="O173" s="196"/>
      <c r="P173" s="206"/>
      <c r="Q173" s="206"/>
      <c r="R173" s="206"/>
      <c r="S173" s="206"/>
      <c r="T173" s="206"/>
      <c r="U173" s="206"/>
      <c r="V173" s="203"/>
      <c r="W173" s="206"/>
      <c r="X173" s="216" t="e">
        <f>VLOOKUP(C173,'[2]汇总表，按企业分'!$C:$E,3,FALSE)</f>
        <v>#N/A</v>
      </c>
      <c r="Y173" s="216">
        <f>VLOOKUP(C173,[1]科技局!$C$3:$F$191,4,0)</f>
        <v>0</v>
      </c>
      <c r="Z173" s="230"/>
      <c r="AA173" s="230"/>
      <c r="AB173" s="196" t="str">
        <f>VLOOKUP(C173,[1]生态环境局!$C$3:$U$191,14,FALSE)</f>
        <v>否</v>
      </c>
      <c r="AC173" s="196" t="str">
        <f>VLOOKUP(C173,[1]住建局!$C$3:$U$191,14,FALSE)</f>
        <v>否</v>
      </c>
      <c r="AD173" s="196" t="str">
        <f>VLOOKUP(C173,[1]应急管理局!$C$3:$J$191,3,FALSE)</f>
        <v>否</v>
      </c>
      <c r="AE173" s="196" t="str">
        <f>VLOOKUP(C173,[1]综合执法局!$C$3:$U$191,14,FALSE)</f>
        <v>否</v>
      </c>
      <c r="AF173" s="200" t="str">
        <f>VLOOKUP(C173,[1]区消防大队!C171:U356,14,0)</f>
        <v>在消防监督管理系统未发现相关行政处罚</v>
      </c>
      <c r="AG173" s="234" t="str">
        <f>VLOOKUP(C173,[1]税务局!$B$3:$L$191,5,FALSE)</f>
        <v>否</v>
      </c>
    </row>
    <row r="174" ht="49.95" customHeight="1" spans="1:33">
      <c r="A174" s="196">
        <v>170</v>
      </c>
      <c r="B174" s="203" t="s">
        <v>570</v>
      </c>
      <c r="C174" s="287" t="s">
        <v>571</v>
      </c>
      <c r="D174" s="237" t="s">
        <v>158</v>
      </c>
      <c r="E174" s="198">
        <f>VLOOKUP(C174,[1]政数局!$C$3:$G$186,3,FALSE)</f>
        <v>40402</v>
      </c>
      <c r="F174" s="196" t="str">
        <f>VLOOKUP(C174,[1]政数局!$C$3:$G$186,4,FALSE)</f>
        <v>是</v>
      </c>
      <c r="G174" s="199" t="str">
        <f>VLOOKUP(C174,[1]政数局!$C$3:$G$186,5,FALSE)</f>
        <v>制造业</v>
      </c>
      <c r="H174" s="200" t="str">
        <f>VLOOKUP(C174,[1]税务局!$B$3:$L$191,4,FALSE)</f>
        <v>是</v>
      </c>
      <c r="I174" s="196" t="str">
        <f>VLOOKUP(C174,[1]统计局!$C$3:$E$191,2,FALSE)</f>
        <v>是</v>
      </c>
      <c r="J174" s="196">
        <f>VLOOKUP(C174,[1]统计局!$C$3:$E$191,3,FALSE)</f>
        <v>2015.03</v>
      </c>
      <c r="K174" s="202" t="s">
        <v>118</v>
      </c>
      <c r="L174" s="203"/>
      <c r="M174" s="196"/>
      <c r="N174" s="196"/>
      <c r="O174" s="200" t="str">
        <f>VLOOKUP(C174,[1]科技局!$C$3:$F$191,4,0)</f>
        <v>2018年度高新技术企业新认定奖励 30万元</v>
      </c>
      <c r="P174" s="206"/>
      <c r="Q174" s="206"/>
      <c r="R174" s="206"/>
      <c r="S174" s="206"/>
      <c r="T174" s="206"/>
      <c r="U174" s="206"/>
      <c r="V174" s="203"/>
      <c r="W174" s="206"/>
      <c r="X174" s="216" t="e">
        <f>VLOOKUP(C174,'[2]汇总表，按企业分'!$C:$E,3,FALSE)</f>
        <v>#N/A</v>
      </c>
      <c r="Y174" s="216" t="str">
        <f>VLOOKUP(C174,[1]科技局!$C$3:$F$191,4,0)</f>
        <v>2018年度高新技术企业新认定奖励 30万元</v>
      </c>
      <c r="Z174" s="230"/>
      <c r="AA174" s="230"/>
      <c r="AB174" s="196" t="str">
        <f>VLOOKUP(C174,[1]生态环境局!$C$3:$U$191,14,FALSE)</f>
        <v>否</v>
      </c>
      <c r="AC174" s="196" t="str">
        <f>VLOOKUP(C174,[1]住建局!$C$3:$U$191,14,FALSE)</f>
        <v>否</v>
      </c>
      <c r="AD174" s="196" t="str">
        <f>VLOOKUP(C174,[1]应急管理局!$C$3:$J$191,3,FALSE)</f>
        <v>否</v>
      </c>
      <c r="AE174" s="196" t="str">
        <f>VLOOKUP(C174,[1]综合执法局!$C$3:$U$191,14,FALSE)</f>
        <v>否</v>
      </c>
      <c r="AF174" s="200" t="str">
        <f>VLOOKUP(C174,[1]区消防大队!C172:U357,14,0)</f>
        <v>在消防监督管理系统未发现相关行政处罚</v>
      </c>
      <c r="AG174" s="234" t="str">
        <f>VLOOKUP(C174,[1]税务局!$B$3:$L$191,5,FALSE)</f>
        <v>否</v>
      </c>
    </row>
    <row r="175" ht="49.95" customHeight="1" spans="1:33">
      <c r="A175" s="196">
        <v>171</v>
      </c>
      <c r="B175" s="203" t="s">
        <v>572</v>
      </c>
      <c r="C175" s="238" t="s">
        <v>573</v>
      </c>
      <c r="D175" s="237" t="s">
        <v>158</v>
      </c>
      <c r="E175" s="198">
        <f>VLOOKUP(C175,[1]政数局!$C$3:$G$186,3,FALSE)</f>
        <v>42174</v>
      </c>
      <c r="F175" s="196" t="str">
        <f>VLOOKUP(C175,[1]政数局!$C$3:$G$186,4,FALSE)</f>
        <v>是</v>
      </c>
      <c r="G175" s="199" t="str">
        <f>VLOOKUP(C175,[1]政数局!$C$3:$G$186,5,FALSE)</f>
        <v>制造业</v>
      </c>
      <c r="H175" s="200" t="str">
        <f>VLOOKUP(C175,[1]税务局!$B$3:$L$191,4,FALSE)</f>
        <v>是</v>
      </c>
      <c r="I175" s="196" t="str">
        <f>VLOOKUP(C175,[1]统计局!$C$3:$E$191,2,FALSE)</f>
        <v>是</v>
      </c>
      <c r="J175" s="196" t="str">
        <f>VLOOKUP(C175,[1]统计局!$C$3:$E$191,3,FALSE)</f>
        <v>2016.08</v>
      </c>
      <c r="K175" s="202" t="s">
        <v>118</v>
      </c>
      <c r="L175" s="203"/>
      <c r="M175" s="196"/>
      <c r="N175" s="196"/>
      <c r="O175" s="196"/>
      <c r="P175" s="206"/>
      <c r="Q175" s="206"/>
      <c r="R175" s="206"/>
      <c r="S175" s="206"/>
      <c r="T175" s="206"/>
      <c r="U175" s="206"/>
      <c r="V175" s="203"/>
      <c r="W175" s="206"/>
      <c r="X175" s="216" t="e">
        <f>VLOOKUP(C175,'[2]汇总表，按企业分'!$C:$E,3,FALSE)</f>
        <v>#N/A</v>
      </c>
      <c r="Y175" s="216">
        <f>VLOOKUP(C175,[1]科技局!$C$3:$F$191,4,0)</f>
        <v>0</v>
      </c>
      <c r="Z175" s="230"/>
      <c r="AA175" s="230"/>
      <c r="AB175" s="196" t="str">
        <f>VLOOKUP(C175,[1]生态环境局!$C$3:$U$191,14,FALSE)</f>
        <v>否</v>
      </c>
      <c r="AC175" s="196" t="str">
        <f>VLOOKUP(C175,[1]住建局!$C$3:$U$191,14,FALSE)</f>
        <v>否</v>
      </c>
      <c r="AD175" s="196" t="str">
        <f>VLOOKUP(C175,[1]应急管理局!$C$3:$J$191,3,FALSE)</f>
        <v>否</v>
      </c>
      <c r="AE175" s="196" t="str">
        <f>VLOOKUP(C175,[1]综合执法局!$C$3:$U$191,14,FALSE)</f>
        <v>否</v>
      </c>
      <c r="AF175" s="200" t="str">
        <f>VLOOKUP(C175,[1]区消防大队!C173:U358,14,0)</f>
        <v>在消防监督管理系统未发现相关行政处罚</v>
      </c>
      <c r="AG175" s="234" t="str">
        <f>VLOOKUP(C175,[1]税务局!$B$3:$L$191,5,FALSE)</f>
        <v>否</v>
      </c>
    </row>
    <row r="176" ht="49.95" customHeight="1" spans="1:33">
      <c r="A176" s="196">
        <v>172</v>
      </c>
      <c r="B176" s="203" t="s">
        <v>574</v>
      </c>
      <c r="C176" s="238" t="s">
        <v>575</v>
      </c>
      <c r="D176" s="237" t="s">
        <v>158</v>
      </c>
      <c r="E176" s="198" t="str">
        <f>VLOOKUP(C176,[1]政数局!$C$3:$G$186,3,FALSE)</f>
        <v>2014/8/28（迁入）</v>
      </c>
      <c r="F176" s="196" t="str">
        <f>VLOOKUP(C176,[1]政数局!$C$3:$G$186,4,FALSE)</f>
        <v>是</v>
      </c>
      <c r="G176" s="199" t="str">
        <f>VLOOKUP(C176,[1]政数局!$C$3:$G$186,5,FALSE)</f>
        <v>制造业</v>
      </c>
      <c r="H176" s="200" t="str">
        <f>VLOOKUP(C176,[1]税务局!$B$3:$L$191,4,FALSE)</f>
        <v>是</v>
      </c>
      <c r="I176" s="196" t="str">
        <f>VLOOKUP(C176,[1]统计局!$C$3:$E$191,2,FALSE)</f>
        <v>是</v>
      </c>
      <c r="J176" s="196" t="str">
        <f>VLOOKUP(C176,[1]统计局!$C$3:$E$191,3,FALSE)</f>
        <v>2018.09</v>
      </c>
      <c r="K176" s="202" t="s">
        <v>118</v>
      </c>
      <c r="L176" s="203"/>
      <c r="M176" s="196"/>
      <c r="N176" s="196"/>
      <c r="O176" s="200" t="str">
        <f>VLOOKUP(C176,[1]科技局!$C$3:$F$191,4,0)</f>
        <v>南沙区2017年度高新技术企业新认定奖励30万元</v>
      </c>
      <c r="P176" s="206" t="str">
        <f>VLOOKUP(C176,[1]应急管理局!$C$3:$J$191,3,FALSE)</f>
        <v>是</v>
      </c>
      <c r="Q176" s="199" t="str">
        <f>VLOOKUP(C176,[1]应急管理局!$C$3:$J$191,4,FALSE)</f>
        <v>（穗南）应急罚〔2019〕H008号</v>
      </c>
      <c r="R176" s="217">
        <f>VLOOKUP(C176,[1]应急管理局!$C$3:$J$191,5,FALSE)</f>
        <v>43573</v>
      </c>
      <c r="S176" s="199" t="str">
        <f>VLOOKUP(C176,[1]应急管理局!$C$3:$J$191,6,FALSE)</f>
        <v>广州立之力机械设备有限公司违反安全管理规定作业案，处罚金额1.5万元，不适用于听证程序。</v>
      </c>
      <c r="T176" s="206">
        <f>VLOOKUP(C176,[1]应急管理局!$C$3:$J$191,7,FALSE)</f>
        <v>0</v>
      </c>
      <c r="U176" s="199">
        <f>VLOOKUP(C176,[1]应急管理局!$C$3:$J$191,8,FALSE)</f>
        <v>0</v>
      </c>
      <c r="V176" s="203"/>
      <c r="W176" s="206"/>
      <c r="X176" s="216" t="e">
        <f>VLOOKUP(C176,'[2]汇总表，按企业分'!$C:$E,3,FALSE)</f>
        <v>#N/A</v>
      </c>
      <c r="Y176" s="216" t="str">
        <f>VLOOKUP(C176,[1]科技局!$C$3:$F$191,4,0)</f>
        <v>南沙区2017年度高新技术企业新认定奖励30万元</v>
      </c>
      <c r="Z176" s="230"/>
      <c r="AA176" s="230"/>
      <c r="AB176" s="196" t="str">
        <f>VLOOKUP(C176,[1]生态环境局!$C$3:$U$191,14,FALSE)</f>
        <v>否</v>
      </c>
      <c r="AC176" s="196" t="str">
        <f>VLOOKUP(C176,[1]住建局!$C$3:$U$191,14,FALSE)</f>
        <v>否</v>
      </c>
      <c r="AD176" s="196" t="str">
        <f>VLOOKUP(C176,[1]应急管理局!$C$3:$J$191,3,FALSE)</f>
        <v>是</v>
      </c>
      <c r="AE176" s="196" t="str">
        <f>VLOOKUP(C176,[1]综合执法局!$C$3:$U$191,14,FALSE)</f>
        <v>否</v>
      </c>
      <c r="AF176" s="200" t="str">
        <f>VLOOKUP(C176,[1]区消防大队!C174:U359,14,0)</f>
        <v>在消防监督管理系统未发现相关行政处罚</v>
      </c>
      <c r="AG176" s="234" t="str">
        <f>VLOOKUP(C176,[1]税务局!$B$3:$L$191,5,FALSE)</f>
        <v>否</v>
      </c>
    </row>
    <row r="177" ht="49.95" customHeight="1" spans="1:33">
      <c r="A177" s="196">
        <v>173</v>
      </c>
      <c r="B177" s="203" t="s">
        <v>576</v>
      </c>
      <c r="C177" s="238" t="s">
        <v>577</v>
      </c>
      <c r="D177" s="237" t="s">
        <v>158</v>
      </c>
      <c r="E177" s="198">
        <f>VLOOKUP(C177,[1]政数局!$C$3:$G$186,3,FALSE)</f>
        <v>39654</v>
      </c>
      <c r="F177" s="196" t="str">
        <f>VLOOKUP(C177,[1]政数局!$C$3:$G$186,4,FALSE)</f>
        <v>是</v>
      </c>
      <c r="G177" s="199" t="str">
        <f>VLOOKUP(C177,[1]政数局!$C$3:$G$186,5,FALSE)</f>
        <v>科学研究和技术服务业</v>
      </c>
      <c r="H177" s="200" t="str">
        <f>VLOOKUP(C177,[1]税务局!$B$3:$L$191,4,FALSE)</f>
        <v>是</v>
      </c>
      <c r="I177" s="196" t="str">
        <f>VLOOKUP(C177,[1]统计局!$C$3:$E$191,2,FALSE)</f>
        <v>是</v>
      </c>
      <c r="J177" s="196">
        <f>VLOOKUP(C177,[1]统计局!$C$3:$E$191,3,FALSE)</f>
        <v>2015.03</v>
      </c>
      <c r="K177" s="202" t="s">
        <v>118</v>
      </c>
      <c r="L177" s="203"/>
      <c r="M177" s="196"/>
      <c r="N177" s="196"/>
      <c r="O177" s="196"/>
      <c r="P177" s="206"/>
      <c r="Q177" s="206"/>
      <c r="R177" s="206"/>
      <c r="S177" s="206"/>
      <c r="T177" s="206"/>
      <c r="U177" s="206"/>
      <c r="V177" s="203"/>
      <c r="W177" s="206"/>
      <c r="X177" s="216" t="e">
        <f>VLOOKUP(C177,'[2]汇总表，按企业分'!$C:$E,3,FALSE)</f>
        <v>#N/A</v>
      </c>
      <c r="Y177" s="216">
        <f>VLOOKUP(C177,[1]科技局!$C$3:$F$191,4,0)</f>
        <v>0</v>
      </c>
      <c r="Z177" s="230"/>
      <c r="AA177" s="230"/>
      <c r="AB177" s="196" t="str">
        <f>VLOOKUP(C177,[1]生态环境局!$C$3:$U$191,14,FALSE)</f>
        <v>否</v>
      </c>
      <c r="AC177" s="196" t="str">
        <f>VLOOKUP(C177,[1]住建局!$C$3:$U$191,14,FALSE)</f>
        <v>否</v>
      </c>
      <c r="AD177" s="196" t="str">
        <f>VLOOKUP(C177,[1]应急管理局!$C$3:$J$191,3,FALSE)</f>
        <v>否</v>
      </c>
      <c r="AE177" s="196" t="str">
        <f>VLOOKUP(C177,[1]综合执法局!$C$3:$U$191,14,FALSE)</f>
        <v>否</v>
      </c>
      <c r="AF177" s="200" t="str">
        <f>VLOOKUP(C177,[1]区消防大队!C175:U360,14,0)</f>
        <v>在消防监督管理系统未发现相关行政处罚</v>
      </c>
      <c r="AG177" s="234" t="str">
        <f>VLOOKUP(C177,[1]税务局!$B$3:$L$191,5,FALSE)</f>
        <v>否</v>
      </c>
    </row>
    <row r="178" ht="49.95" customHeight="1" spans="1:33">
      <c r="A178" s="196">
        <v>174</v>
      </c>
      <c r="B178" s="203" t="s">
        <v>578</v>
      </c>
      <c r="C178" s="287" t="s">
        <v>579</v>
      </c>
      <c r="D178" s="237" t="s">
        <v>158</v>
      </c>
      <c r="E178" s="198">
        <f>VLOOKUP(C178,[1]政数局!$C$3:$G$186,3,FALSE)</f>
        <v>40766</v>
      </c>
      <c r="F178" s="196" t="str">
        <f>VLOOKUP(C178,[1]政数局!$C$3:$G$186,4,FALSE)</f>
        <v>是</v>
      </c>
      <c r="G178" s="199" t="str">
        <f>VLOOKUP(C178,[1]政数局!$C$3:$G$186,5,FALSE)</f>
        <v>制造业</v>
      </c>
      <c r="H178" s="200" t="str">
        <f>VLOOKUP(C178,[1]税务局!$B$3:$L$191,4,FALSE)</f>
        <v>是</v>
      </c>
      <c r="I178" s="196" t="str">
        <f>VLOOKUP(C178,[1]统计局!$C$3:$E$191,2,FALSE)</f>
        <v>是</v>
      </c>
      <c r="J178" s="196">
        <f>VLOOKUP(C178,[1]统计局!$C$3:$E$191,3,FALSE)</f>
        <v>2015.03</v>
      </c>
      <c r="K178" s="202" t="s">
        <v>118</v>
      </c>
      <c r="L178" s="203"/>
      <c r="M178" s="196"/>
      <c r="N178" s="196"/>
      <c r="O178" s="200" t="str">
        <f>VLOOKUP(C178,[1]科技局!$C$3:$F$191,4,0)</f>
        <v>南沙区2017年度高新技术企业新认定奖励30万元</v>
      </c>
      <c r="P178" s="206"/>
      <c r="Q178" s="206"/>
      <c r="R178" s="206"/>
      <c r="S178" s="206"/>
      <c r="T178" s="206"/>
      <c r="U178" s="206"/>
      <c r="V178" s="203"/>
      <c r="W178" s="206"/>
      <c r="X178" s="216" t="e">
        <f>VLOOKUP(C178,'[2]汇总表，按企业分'!$C:$E,3,FALSE)</f>
        <v>#N/A</v>
      </c>
      <c r="Y178" s="216" t="str">
        <f>VLOOKUP(C178,[1]科技局!$C$3:$F$191,4,0)</f>
        <v>南沙区2017年度高新技术企业新认定奖励30万元</v>
      </c>
      <c r="Z178" s="230"/>
      <c r="AA178" s="230"/>
      <c r="AB178" s="196" t="str">
        <f>VLOOKUP(C178,[1]生态环境局!$C$3:$U$191,14,FALSE)</f>
        <v>否</v>
      </c>
      <c r="AC178" s="196" t="str">
        <f>VLOOKUP(C178,[1]住建局!$C$3:$U$191,14,FALSE)</f>
        <v>否</v>
      </c>
      <c r="AD178" s="196" t="str">
        <f>VLOOKUP(C178,[1]应急管理局!$C$3:$J$191,3,FALSE)</f>
        <v>否</v>
      </c>
      <c r="AE178" s="196" t="str">
        <f>VLOOKUP(C178,[1]综合执法局!$C$3:$U$191,14,FALSE)</f>
        <v>否</v>
      </c>
      <c r="AF178" s="200" t="str">
        <f>VLOOKUP(C178,[1]区消防大队!C176:U361,14,0)</f>
        <v>在消防监督管理系统未发现相关行政处罚</v>
      </c>
      <c r="AG178" s="234" t="str">
        <f>VLOOKUP(C178,[1]税务局!$B$3:$L$191,5,FALSE)</f>
        <v>否</v>
      </c>
    </row>
    <row r="179" ht="49.95" customHeight="1" spans="1:33">
      <c r="A179" s="196">
        <v>175</v>
      </c>
      <c r="B179" s="203" t="s">
        <v>580</v>
      </c>
      <c r="C179" s="238" t="s">
        <v>581</v>
      </c>
      <c r="D179" s="237" t="s">
        <v>158</v>
      </c>
      <c r="E179" s="198">
        <f>VLOOKUP(C179,[1]政数局!$C$3:$G$186,3,FALSE)</f>
        <v>41659</v>
      </c>
      <c r="F179" s="196" t="str">
        <f>VLOOKUP(C179,[1]政数局!$C$3:$G$186,4,FALSE)</f>
        <v>是</v>
      </c>
      <c r="G179" s="199" t="str">
        <f>VLOOKUP(C179,[1]政数局!$C$3:$G$186,5,FALSE)</f>
        <v>科学研究和技术服务业</v>
      </c>
      <c r="H179" s="200" t="str">
        <f>VLOOKUP(C179,[1]税务局!$B$3:$L$191,4,FALSE)</f>
        <v>是</v>
      </c>
      <c r="I179" s="196" t="str">
        <f>VLOOKUP(C179,[1]统计局!$C$3:$E$191,2,FALSE)</f>
        <v>是</v>
      </c>
      <c r="J179" s="196" t="str">
        <f>VLOOKUP(C179,[1]统计局!$C$3:$E$191,3,FALSE)</f>
        <v>2014.09</v>
      </c>
      <c r="K179" s="202" t="s">
        <v>118</v>
      </c>
      <c r="L179" s="203"/>
      <c r="M179" s="196"/>
      <c r="N179" s="196"/>
      <c r="O179" s="200" t="str">
        <f>VLOOKUP(C179,[1]科技局!$C$3:$F$191,4,0)</f>
        <v>1.2017年项目配套25万元；2.南沙区2017年度专利技术产业化资助20万元</v>
      </c>
      <c r="P179" s="196" t="str">
        <f>VLOOKUP(C179,[1]生态环境局!$C$3:$U$191,14,FALSE)</f>
        <v>是</v>
      </c>
      <c r="Q179" s="200" t="str">
        <f>VLOOKUP(C179,[1]生态环境局!$C$3:$U$191,15,FALSE)</f>
        <v>南环罚字[2019]12号</v>
      </c>
      <c r="R179" s="217">
        <f>VLOOKUP(C179,[1]生态环境局!$C$3:$U$191,16,FALSE)</f>
        <v>43480</v>
      </c>
      <c r="S179" s="199" t="str">
        <f>VLOOKUP(C179,[1]生态环境局!$C$3:$U$191,17,FALSE)</f>
        <v>违法内容：玛咖压片糖果生产项目需要配套建设的环境保护设施未经验收，主体工程正式投入生产；处罚金额：8万元；适用听证程序。</v>
      </c>
      <c r="T179" s="196" t="str">
        <f>VLOOKUP(C179,[1]生态环境局!$C$3:$U$191,18,FALSE)</f>
        <v>否</v>
      </c>
      <c r="U179" s="199" t="str">
        <f>VLOOKUP(C179,[1]生态环境局!$C$3:$U$191,19,FALSE)</f>
        <v>根据《政策协调工作会议纪要》第一、（三）条：“……对适用听证程序的视作违法情节 较重，不给予奖励。……”该案适用听证程序。</v>
      </c>
      <c r="V179" s="246" t="s">
        <v>582</v>
      </c>
      <c r="W179" s="206"/>
      <c r="X179" s="216" t="str">
        <f>VLOOKUP(C179,'[2]汇总表，按企业分'!$C:$E,3,FALSE)</f>
        <v>先进制造业企业资金配套</v>
      </c>
      <c r="Y179" s="216" t="str">
        <f>VLOOKUP(C179,[1]科技局!$C$3:$F$191,4,0)</f>
        <v>1.2017年项目配套25万元；2.南沙区2017年度专利技术产业化资助20万元</v>
      </c>
      <c r="Z179" s="230"/>
      <c r="AA179" s="230"/>
      <c r="AB179" s="196" t="str">
        <f>VLOOKUP(C179,[1]生态环境局!$C$3:$U$191,14,FALSE)</f>
        <v>是</v>
      </c>
      <c r="AC179" s="196" t="str">
        <f>VLOOKUP(C179,[1]住建局!$C$3:$U$191,14,FALSE)</f>
        <v>否</v>
      </c>
      <c r="AD179" s="196" t="str">
        <f>VLOOKUP(C179,[1]应急管理局!$C$3:$J$191,3,FALSE)</f>
        <v>否</v>
      </c>
      <c r="AE179" s="196" t="str">
        <f>VLOOKUP(C179,[1]综合执法局!$C$3:$U$191,14,FALSE)</f>
        <v>否</v>
      </c>
      <c r="AF179" s="200" t="str">
        <f>VLOOKUP(C179,[1]区消防大队!C177:U362,14,0)</f>
        <v>在消防监督管理系统未发现相关行政处罚</v>
      </c>
      <c r="AG179" s="234" t="str">
        <f>VLOOKUP(C179,[1]税务局!$B$3:$L$191,5,FALSE)</f>
        <v>否</v>
      </c>
    </row>
    <row r="180" ht="49.95" customHeight="1" spans="1:33">
      <c r="A180" s="196">
        <v>176</v>
      </c>
      <c r="B180" s="203" t="s">
        <v>583</v>
      </c>
      <c r="C180" s="238" t="s">
        <v>584</v>
      </c>
      <c r="D180" s="237" t="s">
        <v>158</v>
      </c>
      <c r="E180" s="198">
        <f>VLOOKUP(C180,[1]政数局!$C$3:$G$186,3,FALSE)</f>
        <v>43059</v>
      </c>
      <c r="F180" s="196" t="str">
        <f>VLOOKUP(C180,[1]政数局!$C$3:$G$186,4,FALSE)</f>
        <v>是</v>
      </c>
      <c r="G180" s="199" t="str">
        <f>VLOOKUP(C180,[1]政数局!$C$3:$G$186,5,FALSE)</f>
        <v>制造业</v>
      </c>
      <c r="H180" s="200" t="str">
        <f>VLOOKUP(C180,[1]税务局!$B$3:$L$191,4,FALSE)</f>
        <v>是</v>
      </c>
      <c r="I180" s="196" t="str">
        <f>VLOOKUP(C180,[1]统计局!$C$3:$E$191,2,FALSE)</f>
        <v>是</v>
      </c>
      <c r="J180" s="196" t="str">
        <f>VLOOKUP(C180,[1]统计局!$C$3:$E$191,3,FALSE)</f>
        <v>2018.11</v>
      </c>
      <c r="K180" s="202" t="s">
        <v>118</v>
      </c>
      <c r="L180" s="203"/>
      <c r="M180" s="196"/>
      <c r="N180" s="196"/>
      <c r="O180" s="196"/>
      <c r="P180" s="206" t="str">
        <f>VLOOKUP(C180,[1]应急管理局!$C$3:$J$191,3,FALSE)</f>
        <v>是</v>
      </c>
      <c r="Q180" s="199" t="str">
        <f>VLOOKUP(C180,[1]应急管理局!$C$3:$J$191,4,FALSE)</f>
        <v>（穗南）应急罚〔2019〕J032  号</v>
      </c>
      <c r="R180" s="217">
        <f>VLOOKUP(C180,[1]应急管理局!$C$3:$J$191,5,FALSE)</f>
        <v>43601</v>
      </c>
      <c r="S180" s="199" t="str">
        <f>VLOOKUP(C180,[1]应急管理局!$C$3:$J$191,6,FALSE)</f>
        <v>广州日辉实业发展有限公司锁闭生产车间应急逃生通道出口案，处罚金额1万元，不适用于听证程序。</v>
      </c>
      <c r="T180" s="206">
        <f>VLOOKUP(C180,[1]应急管理局!$C$3:$J$191,7,FALSE)</f>
        <v>0</v>
      </c>
      <c r="U180" s="199">
        <f>VLOOKUP(C180,[1]应急管理局!$C$3:$J$191,8,FALSE)</f>
        <v>0</v>
      </c>
      <c r="V180" s="203"/>
      <c r="W180" s="206"/>
      <c r="X180" s="216" t="e">
        <f>VLOOKUP(C180,'[2]汇总表，按企业分'!$C:$E,3,FALSE)</f>
        <v>#N/A</v>
      </c>
      <c r="Y180" s="216">
        <f>VLOOKUP(C180,[1]科技局!$C$3:$F$191,4,0)</f>
        <v>0</v>
      </c>
      <c r="Z180" s="230"/>
      <c r="AA180" s="230"/>
      <c r="AB180" s="196" t="str">
        <f>VLOOKUP(C180,[1]生态环境局!$C$3:$U$191,14,FALSE)</f>
        <v>否</v>
      </c>
      <c r="AC180" s="196" t="str">
        <f>VLOOKUP(C180,[1]住建局!$C$3:$U$191,14,FALSE)</f>
        <v>否</v>
      </c>
      <c r="AD180" s="196" t="str">
        <f>VLOOKUP(C180,[1]应急管理局!$C$3:$J$191,3,FALSE)</f>
        <v>是</v>
      </c>
      <c r="AE180" s="196" t="str">
        <f>VLOOKUP(C180,[1]综合执法局!$C$3:$U$191,14,FALSE)</f>
        <v>否</v>
      </c>
      <c r="AF180" s="200" t="str">
        <f>VLOOKUP(C180,[1]区消防大队!C178:U363,14,0)</f>
        <v>在消防监督管理系统未发现相关行政处罚</v>
      </c>
      <c r="AG180" s="234" t="str">
        <f>VLOOKUP(C180,[1]税务局!$B$3:$L$191,5,FALSE)</f>
        <v>否</v>
      </c>
    </row>
    <row r="181" ht="49.95" customHeight="1" spans="1:33">
      <c r="A181" s="196">
        <v>177</v>
      </c>
      <c r="B181" s="203" t="s">
        <v>585</v>
      </c>
      <c r="C181" s="287" t="s">
        <v>243</v>
      </c>
      <c r="D181" s="237" t="s">
        <v>158</v>
      </c>
      <c r="E181" s="198" t="str">
        <f>VLOOKUP(C181,[1]政数局!$C$3:$G$186,3,FALSE)</f>
        <v>2011/8/15 (迁入）</v>
      </c>
      <c r="F181" s="196" t="str">
        <f>VLOOKUP(C181,[1]政数局!$C$3:$G$186,4,FALSE)</f>
        <v>是</v>
      </c>
      <c r="G181" s="199" t="str">
        <f>VLOOKUP(C181,[1]政数局!$C$3:$G$186,5,FALSE)</f>
        <v>制造业</v>
      </c>
      <c r="H181" s="200" t="str">
        <f>VLOOKUP(C181,[1]税务局!$B$3:$L$191,4,FALSE)</f>
        <v>是</v>
      </c>
      <c r="I181" s="196" t="str">
        <f>VLOOKUP(C181,[1]统计局!$C$3:$E$191,2,FALSE)</f>
        <v>是</v>
      </c>
      <c r="J181" s="196" t="str">
        <f>VLOOKUP(C181,[1]统计局!$C$3:$E$191,3,FALSE)</f>
        <v>2015.03</v>
      </c>
      <c r="K181" s="202" t="s">
        <v>118</v>
      </c>
      <c r="L181" s="203"/>
      <c r="M181" s="196"/>
      <c r="N181" s="196"/>
      <c r="O181" s="196"/>
      <c r="P181" s="206"/>
      <c r="Q181" s="206"/>
      <c r="R181" s="206"/>
      <c r="S181" s="206"/>
      <c r="T181" s="206"/>
      <c r="U181" s="206"/>
      <c r="V181" s="203"/>
      <c r="W181" s="206"/>
      <c r="X181" s="216" t="str">
        <f>VLOOKUP(C181,'[2]汇总表，按企业分'!$C:$E,3,FALSE)</f>
        <v>先进制造业企业资金配套</v>
      </c>
      <c r="Y181" s="216">
        <f>VLOOKUP(C181,[1]科技局!$C$3:$F$191,4,0)</f>
        <v>0</v>
      </c>
      <c r="Z181" s="230"/>
      <c r="AA181" s="230"/>
      <c r="AB181" s="196" t="str">
        <f>VLOOKUP(C181,[1]生态环境局!$C$3:$U$191,14,FALSE)</f>
        <v>否</v>
      </c>
      <c r="AC181" s="196" t="str">
        <f>VLOOKUP(C181,[1]住建局!$C$3:$U$191,14,FALSE)</f>
        <v>否</v>
      </c>
      <c r="AD181" s="196" t="str">
        <f>VLOOKUP(C181,[1]应急管理局!$C$3:$J$191,3,FALSE)</f>
        <v>否</v>
      </c>
      <c r="AE181" s="196" t="str">
        <f>VLOOKUP(C181,[1]综合执法局!$C$3:$U$191,14,FALSE)</f>
        <v>否</v>
      </c>
      <c r="AF181" s="200" t="str">
        <f>VLOOKUP(C181,[1]区消防大队!C179:U364,14,0)</f>
        <v>在消防监督管理系统未发现相关行政处罚</v>
      </c>
      <c r="AG181" s="234" t="str">
        <f>VLOOKUP(C181,[1]税务局!$B$3:$L$191,5,FALSE)</f>
        <v>否</v>
      </c>
    </row>
    <row r="182" ht="49.95" customHeight="1" spans="1:33">
      <c r="A182" s="196">
        <v>178</v>
      </c>
      <c r="B182" s="203" t="s">
        <v>586</v>
      </c>
      <c r="C182" s="238" t="s">
        <v>259</v>
      </c>
      <c r="D182" s="237" t="s">
        <v>158</v>
      </c>
      <c r="E182" s="198">
        <f>VLOOKUP(C182,[1]政数局!$C$3:$G$186,3,FALSE)</f>
        <v>40603</v>
      </c>
      <c r="F182" s="196" t="str">
        <f>VLOOKUP(C182,[1]政数局!$C$3:$G$186,4,FALSE)</f>
        <v>是</v>
      </c>
      <c r="G182" s="199" t="str">
        <f>VLOOKUP(C182,[1]政数局!$C$3:$G$186,5,FALSE)</f>
        <v>制造业</v>
      </c>
      <c r="H182" s="200" t="str">
        <f>VLOOKUP(C182,[1]税务局!$B$3:$L$191,4,FALSE)</f>
        <v>是</v>
      </c>
      <c r="I182" s="196" t="str">
        <f>VLOOKUP(C182,[1]统计局!$C$3:$E$191,2,FALSE)</f>
        <v>是</v>
      </c>
      <c r="J182" s="196" t="str">
        <f>VLOOKUP(C182,[1]统计局!$C$3:$E$191,3,FALSE)</f>
        <v>2015.03</v>
      </c>
      <c r="K182" s="202" t="s">
        <v>118</v>
      </c>
      <c r="L182" s="203"/>
      <c r="M182" s="196"/>
      <c r="N182" s="196"/>
      <c r="O182" s="196"/>
      <c r="P182" s="206"/>
      <c r="Q182" s="206"/>
      <c r="R182" s="206"/>
      <c r="S182" s="206"/>
      <c r="T182" s="206"/>
      <c r="U182" s="206"/>
      <c r="V182" s="203"/>
      <c r="W182" s="206"/>
      <c r="X182" s="216" t="str">
        <f>VLOOKUP(C182,'[2]汇总表，按企业分'!$C:$E,3,FALSE)</f>
        <v>先进制造业企业资金配套</v>
      </c>
      <c r="Y182" s="216">
        <f>VLOOKUP(C182,[1]科技局!$C$3:$F$191,4,0)</f>
        <v>0</v>
      </c>
      <c r="Z182" s="230"/>
      <c r="AA182" s="230"/>
      <c r="AB182" s="196" t="str">
        <f>VLOOKUP(C182,[1]生态环境局!$C$3:$U$191,14,FALSE)</f>
        <v>否</v>
      </c>
      <c r="AC182" s="196" t="str">
        <f>VLOOKUP(C182,[1]住建局!$C$3:$U$191,14,FALSE)</f>
        <v>否</v>
      </c>
      <c r="AD182" s="196" t="str">
        <f>VLOOKUP(C182,[1]应急管理局!$C$3:$J$191,3,FALSE)</f>
        <v>否</v>
      </c>
      <c r="AE182" s="196" t="str">
        <f>VLOOKUP(C182,[1]综合执法局!$C$3:$U$191,14,FALSE)</f>
        <v>否</v>
      </c>
      <c r="AF182" s="200" t="str">
        <f>VLOOKUP(C182,[1]区消防大队!C180:U365,14,0)</f>
        <v>在消防监督管理系统未发现相关行政处罚</v>
      </c>
      <c r="AG182" s="234" t="str">
        <f>VLOOKUP(C182,[1]税务局!$B$3:$L$191,5,FALSE)</f>
        <v>否</v>
      </c>
    </row>
    <row r="183" ht="49.95" customHeight="1" spans="1:33">
      <c r="A183" s="196">
        <v>179</v>
      </c>
      <c r="B183" s="203" t="s">
        <v>587</v>
      </c>
      <c r="C183" s="238" t="s">
        <v>588</v>
      </c>
      <c r="D183" s="237" t="s">
        <v>158</v>
      </c>
      <c r="E183" s="198" t="str">
        <f>VLOOKUP(C183,[1]政数局!$C$3:$G$186,3,FALSE)</f>
        <v>2013/4/19（迁入）</v>
      </c>
      <c r="F183" s="196" t="str">
        <f>VLOOKUP(C183,[1]政数局!$C$3:$G$186,4,FALSE)</f>
        <v>是</v>
      </c>
      <c r="G183" s="199" t="str">
        <f>VLOOKUP(C183,[1]政数局!$C$3:$G$186,5,FALSE)</f>
        <v>制造业</v>
      </c>
      <c r="H183" s="200" t="str">
        <f>VLOOKUP(C183,[1]税务局!$B$3:$L$191,4,FALSE)</f>
        <v>是</v>
      </c>
      <c r="I183" s="196" t="str">
        <f>VLOOKUP(C183,[1]统计局!$C$3:$E$191,2,FALSE)</f>
        <v>是</v>
      </c>
      <c r="J183" s="196">
        <f>VLOOKUP(C183,[1]统计局!$C$3:$E$191,3,FALSE)</f>
        <v>2015.03</v>
      </c>
      <c r="K183" s="202" t="s">
        <v>118</v>
      </c>
      <c r="L183" s="203"/>
      <c r="M183" s="196"/>
      <c r="N183" s="196"/>
      <c r="O183" s="200" t="str">
        <f>VLOOKUP(C183,[1]科技局!$C$3:$F$191,4,0)</f>
        <v>2018年度高新技术企业新认定奖励 30万元</v>
      </c>
      <c r="P183" s="206"/>
      <c r="Q183" s="206"/>
      <c r="R183" s="206"/>
      <c r="S183" s="206"/>
      <c r="T183" s="206"/>
      <c r="U183" s="206"/>
      <c r="V183" s="203"/>
      <c r="W183" s="206"/>
      <c r="X183" s="216" t="e">
        <f>VLOOKUP(C183,'[2]汇总表，按企业分'!$C:$E,3,FALSE)</f>
        <v>#N/A</v>
      </c>
      <c r="Y183" s="216" t="str">
        <f>VLOOKUP(C183,[1]科技局!$C$3:$F$191,4,0)</f>
        <v>2018年度高新技术企业新认定奖励 30万元</v>
      </c>
      <c r="Z183" s="230"/>
      <c r="AA183" s="230"/>
      <c r="AB183" s="196" t="str">
        <f>VLOOKUP(C183,[1]生态环境局!$C$3:$U$191,14,FALSE)</f>
        <v>否</v>
      </c>
      <c r="AC183" s="196" t="str">
        <f>VLOOKUP(C183,[1]住建局!$C$3:$U$191,14,FALSE)</f>
        <v>否</v>
      </c>
      <c r="AD183" s="196" t="str">
        <f>VLOOKUP(C183,[1]应急管理局!$C$3:$J$191,3,FALSE)</f>
        <v>否</v>
      </c>
      <c r="AE183" s="196" t="str">
        <f>VLOOKUP(C183,[1]综合执法局!$C$3:$U$191,14,FALSE)</f>
        <v>否</v>
      </c>
      <c r="AF183" s="200" t="str">
        <f>VLOOKUP(C183,[1]区消防大队!C181:U366,14,0)</f>
        <v>在消防监督管理系统未发现相关行政处罚</v>
      </c>
      <c r="AG183" s="234" t="str">
        <f>VLOOKUP(C183,[1]税务局!$B$3:$L$191,5,FALSE)</f>
        <v>否</v>
      </c>
    </row>
    <row r="184" ht="49.95" customHeight="1" spans="1:33">
      <c r="A184" s="196">
        <v>180</v>
      </c>
      <c r="B184" s="203" t="s">
        <v>589</v>
      </c>
      <c r="C184" s="238" t="s">
        <v>590</v>
      </c>
      <c r="D184" s="237" t="s">
        <v>158</v>
      </c>
      <c r="E184" s="198" t="str">
        <f>VLOOKUP(C184,[1]政数局!$C$3:$G$186,3,FALSE)</f>
        <v>/</v>
      </c>
      <c r="F184" s="196" t="str">
        <f>VLOOKUP(C184,[1]政数局!$C$3:$G$186,4,FALSE)</f>
        <v>是</v>
      </c>
      <c r="G184" s="199" t="str">
        <f>VLOOKUP(C184,[1]政数局!$C$3:$G$186,5,FALSE)</f>
        <v>制造业</v>
      </c>
      <c r="H184" s="200" t="str">
        <f>VLOOKUP(C184,[1]税务局!$B$3:$L$191,4,FALSE)</f>
        <v>是</v>
      </c>
      <c r="I184" s="196" t="str">
        <f>VLOOKUP(C184,[1]统计局!$C$3:$E$191,2,FALSE)</f>
        <v>是</v>
      </c>
      <c r="J184" s="196" t="str">
        <f>VLOOKUP(C184,[1]统计局!$C$3:$E$191,3,FALSE)</f>
        <v>2016.09</v>
      </c>
      <c r="K184" s="202" t="s">
        <v>118</v>
      </c>
      <c r="L184" s="203"/>
      <c r="M184" s="196"/>
      <c r="N184" s="196"/>
      <c r="O184" s="196"/>
      <c r="P184" s="206"/>
      <c r="Q184" s="206"/>
      <c r="R184" s="206"/>
      <c r="S184" s="206"/>
      <c r="T184" s="206"/>
      <c r="U184" s="206"/>
      <c r="V184" s="203"/>
      <c r="W184" s="206"/>
      <c r="X184" s="216" t="e">
        <f>VLOOKUP(C184,'[2]汇总表，按企业分'!$C:$E,3,FALSE)</f>
        <v>#N/A</v>
      </c>
      <c r="Y184" s="216">
        <f>VLOOKUP(C184,[1]科技局!$C$3:$F$191,4,0)</f>
        <v>0</v>
      </c>
      <c r="Z184" s="230"/>
      <c r="AA184" s="230"/>
      <c r="AB184" s="196" t="str">
        <f>VLOOKUP(C184,[1]生态环境局!$C$3:$U$191,14,FALSE)</f>
        <v>否</v>
      </c>
      <c r="AC184" s="196" t="str">
        <f>VLOOKUP(C184,[1]住建局!$C$3:$U$191,14,FALSE)</f>
        <v>否</v>
      </c>
      <c r="AD184" s="196" t="str">
        <f>VLOOKUP(C184,[1]应急管理局!$C$3:$J$191,3,FALSE)</f>
        <v>否</v>
      </c>
      <c r="AE184" s="196" t="str">
        <f>VLOOKUP(C184,[1]综合执法局!$C$3:$U$191,14,FALSE)</f>
        <v>否</v>
      </c>
      <c r="AF184" s="200" t="str">
        <f>VLOOKUP(C184,[1]区消防大队!C182:U367,14,0)</f>
        <v>在消防监督管理系统未发现相关行政处罚</v>
      </c>
      <c r="AG184" s="234" t="str">
        <f>VLOOKUP(C184,[1]税务局!$B$3:$L$191,5,FALSE)</f>
        <v>否</v>
      </c>
    </row>
    <row r="185" ht="49.95" customHeight="1" spans="1:33">
      <c r="A185" s="196">
        <v>181</v>
      </c>
      <c r="B185" s="203" t="s">
        <v>591</v>
      </c>
      <c r="C185" s="287" t="s">
        <v>592</v>
      </c>
      <c r="D185" s="237" t="s">
        <v>158</v>
      </c>
      <c r="E185" s="198">
        <f>VLOOKUP(C185,[1]政数局!$C$3:$G$186,3,FALSE)</f>
        <v>38418</v>
      </c>
      <c r="F185" s="196" t="str">
        <f>VLOOKUP(C185,[1]政数局!$C$3:$G$186,4,FALSE)</f>
        <v>是</v>
      </c>
      <c r="G185" s="199" t="str">
        <f>VLOOKUP(C185,[1]政数局!$C$3:$G$186,5,FALSE)</f>
        <v>制造业</v>
      </c>
      <c r="H185" s="200" t="str">
        <f>VLOOKUP(C185,[1]税务局!$B$3:$L$191,4,FALSE)</f>
        <v>是</v>
      </c>
      <c r="I185" s="196" t="str">
        <f>VLOOKUP(C185,[1]统计局!$C$3:$E$191,2,FALSE)</f>
        <v>是</v>
      </c>
      <c r="J185" s="196" t="str">
        <f>VLOOKUP(C185,[1]统计局!$C$3:$E$191,3,FALSE)</f>
        <v>2017.01</v>
      </c>
      <c r="K185" s="202" t="s">
        <v>118</v>
      </c>
      <c r="L185" s="203"/>
      <c r="M185" s="196"/>
      <c r="N185" s="196"/>
      <c r="O185" s="196"/>
      <c r="P185" s="206"/>
      <c r="Q185" s="206"/>
      <c r="R185" s="206"/>
      <c r="S185" s="206"/>
      <c r="T185" s="206"/>
      <c r="U185" s="206"/>
      <c r="V185" s="203"/>
      <c r="W185" s="206"/>
      <c r="X185" s="216" t="e">
        <f>VLOOKUP(C185,'[2]汇总表，按企业分'!$C:$E,3,FALSE)</f>
        <v>#N/A</v>
      </c>
      <c r="Y185" s="216">
        <f>VLOOKUP(C185,[1]科技局!$C$3:$F$191,4,0)</f>
        <v>0</v>
      </c>
      <c r="Z185" s="230"/>
      <c r="AA185" s="230"/>
      <c r="AB185" s="196" t="str">
        <f>VLOOKUP(C185,[1]生态环境局!$C$3:$U$191,14,FALSE)</f>
        <v>否</v>
      </c>
      <c r="AC185" s="196" t="str">
        <f>VLOOKUP(C185,[1]住建局!$C$3:$U$191,14,FALSE)</f>
        <v>否</v>
      </c>
      <c r="AD185" s="196" t="str">
        <f>VLOOKUP(C185,[1]应急管理局!$C$3:$J$191,3,FALSE)</f>
        <v>否</v>
      </c>
      <c r="AE185" s="196" t="str">
        <f>VLOOKUP(C185,[1]综合执法局!$C$3:$U$191,14,FALSE)</f>
        <v>否</v>
      </c>
      <c r="AF185" s="200" t="str">
        <f>VLOOKUP(C185,[1]区消防大队!C183:U368,14,0)</f>
        <v>在消防监督管理系统未发现相关行政处罚</v>
      </c>
      <c r="AG185" s="234" t="str">
        <f>VLOOKUP(C185,[1]税务局!$B$3:$L$191,5,FALSE)</f>
        <v>否</v>
      </c>
    </row>
    <row r="186" ht="49.95" customHeight="1" spans="1:33">
      <c r="A186" s="196">
        <v>182</v>
      </c>
      <c r="B186" s="203" t="s">
        <v>593</v>
      </c>
      <c r="C186" s="238" t="s">
        <v>594</v>
      </c>
      <c r="D186" s="237" t="s">
        <v>158</v>
      </c>
      <c r="E186" s="198">
        <f>VLOOKUP(C186,[1]政数局!$C$3:$G$186,3,FALSE)</f>
        <v>42615</v>
      </c>
      <c r="F186" s="196" t="str">
        <f>VLOOKUP(C186,[1]政数局!$C$3:$G$186,4,FALSE)</f>
        <v>是</v>
      </c>
      <c r="G186" s="199" t="str">
        <f>VLOOKUP(C186,[1]政数局!$C$3:$G$186,5,FALSE)</f>
        <v>科学研究和技术服务业</v>
      </c>
      <c r="H186" s="200" t="str">
        <f>VLOOKUP(C186,[1]税务局!$B$3:$L$191,4,FALSE)</f>
        <v>是</v>
      </c>
      <c r="I186" s="196" t="str">
        <f>VLOOKUP(C186,[1]统计局!$C$3:$E$191,2,FALSE)</f>
        <v>是</v>
      </c>
      <c r="J186" s="196" t="str">
        <f>VLOOKUP(C186,[1]统计局!$C$3:$E$191,3,FALSE)</f>
        <v>2017.07</v>
      </c>
      <c r="K186" s="202" t="s">
        <v>118</v>
      </c>
      <c r="L186" s="203"/>
      <c r="M186" s="196"/>
      <c r="N186" s="196"/>
      <c r="O186" s="196"/>
      <c r="P186" s="206"/>
      <c r="Q186" s="206"/>
      <c r="R186" s="206"/>
      <c r="S186" s="206"/>
      <c r="T186" s="206"/>
      <c r="U186" s="206"/>
      <c r="V186" s="203"/>
      <c r="W186" s="206"/>
      <c r="X186" s="216" t="e">
        <f>VLOOKUP(C186,'[2]汇总表，按企业分'!$C:$E,3,FALSE)</f>
        <v>#N/A</v>
      </c>
      <c r="Y186" s="216">
        <f>VLOOKUP(C186,[1]科技局!$C$3:$F$191,4,0)</f>
        <v>0</v>
      </c>
      <c r="Z186" s="230"/>
      <c r="AA186" s="230"/>
      <c r="AB186" s="196" t="str">
        <f>VLOOKUP(C186,[1]生态环境局!$C$3:$U$191,14,FALSE)</f>
        <v>否</v>
      </c>
      <c r="AC186" s="196" t="str">
        <f>VLOOKUP(C186,[1]住建局!$C$3:$U$191,14,FALSE)</f>
        <v>否</v>
      </c>
      <c r="AD186" s="196" t="str">
        <f>VLOOKUP(C186,[1]应急管理局!$C$3:$J$191,3,FALSE)</f>
        <v>否</v>
      </c>
      <c r="AE186" s="196" t="str">
        <f>VLOOKUP(C186,[1]综合执法局!$C$3:$U$191,14,FALSE)</f>
        <v>否</v>
      </c>
      <c r="AF186" s="200" t="str">
        <f>VLOOKUP(C186,[1]区消防大队!C184:U369,14,0)</f>
        <v>在消防监督管理系统未发现相关行政处罚</v>
      </c>
      <c r="AG186" s="234" t="str">
        <f>VLOOKUP(C186,[1]税务局!$B$3:$L$191,5,FALSE)</f>
        <v>否</v>
      </c>
    </row>
    <row r="187" ht="49.95" customHeight="1" spans="1:33">
      <c r="A187" s="196">
        <v>183</v>
      </c>
      <c r="B187" s="203" t="s">
        <v>595</v>
      </c>
      <c r="C187" s="203" t="s">
        <v>596</v>
      </c>
      <c r="D187" s="203" t="s">
        <v>134</v>
      </c>
      <c r="E187" s="198" t="str">
        <f>VLOOKUP(C187,[1]政数局!$C$3:$G$186,3,FALSE)</f>
        <v>/</v>
      </c>
      <c r="F187" s="196" t="str">
        <f>VLOOKUP(C187,[1]政数局!$C$3:$G$186,4,FALSE)</f>
        <v>是</v>
      </c>
      <c r="G187" s="199" t="str">
        <f>VLOOKUP(C187,[1]政数局!$C$3:$G$186,5,FALSE)</f>
        <v>制造业</v>
      </c>
      <c r="H187" s="200" t="str">
        <f>VLOOKUP(C187,[1]税务局!$B$3:$L$191,4,FALSE)</f>
        <v>是（2019年6月4日迁入南沙）</v>
      </c>
      <c r="I187" s="196" t="str">
        <f>VLOOKUP(C187,[1]统计局!$C$3:$E$191,2,FALSE)</f>
        <v>是</v>
      </c>
      <c r="J187" s="196" t="str">
        <f>VLOOKUP(C187,[1]统计局!$C$3:$E$191,3,FALSE)</f>
        <v>2016.02</v>
      </c>
      <c r="K187" s="202" t="s">
        <v>118</v>
      </c>
      <c r="L187" s="203" t="s">
        <v>597</v>
      </c>
      <c r="M187" s="200" t="str">
        <f>VLOOKUP(L187,[1]统计局!$F$4:$G$191,2,FALSE)</f>
        <v>2018年在库</v>
      </c>
      <c r="N187" s="203"/>
      <c r="O187" s="200" t="str">
        <f>VLOOKUP(C187,[1]科技局!$C$3:$F$191,4,0)</f>
        <v>1.2016年度南沙区专利补贴0.1万元；2.2017年度南沙区专利补贴0.3万元；3.2018年度高新技术企业新认定奖励30万元</v>
      </c>
      <c r="P187" s="203"/>
      <c r="Q187" s="203"/>
      <c r="R187" s="203"/>
      <c r="S187" s="203"/>
      <c r="T187" s="203"/>
      <c r="U187" s="203"/>
      <c r="V187" s="203"/>
      <c r="W187" s="203"/>
      <c r="X187" s="216" t="e">
        <f>VLOOKUP(C187,'[2]汇总表，按企业分'!$C:$E,3,FALSE)</f>
        <v>#N/A</v>
      </c>
      <c r="Y187" s="216" t="str">
        <f>VLOOKUP(C187,[1]科技局!$C$3:$F$191,4,0)</f>
        <v>1.2016年度南沙区专利补贴0.1万元；2.2017年度南沙区专利补贴0.3万元；3.2018年度高新技术企业新认定奖励30万元</v>
      </c>
      <c r="Z187" s="260"/>
      <c r="AA187" s="260"/>
      <c r="AB187" s="196" t="str">
        <f>VLOOKUP(C187,[1]生态环境局!$C$3:$U$191,14,FALSE)</f>
        <v>否</v>
      </c>
      <c r="AC187" s="196" t="str">
        <f>VLOOKUP(C187,[1]住建局!$C$3:$U$191,14,FALSE)</f>
        <v>否</v>
      </c>
      <c r="AD187" s="196" t="str">
        <f>VLOOKUP(C187,[1]应急管理局!$C$3:$J$191,3,FALSE)</f>
        <v>否</v>
      </c>
      <c r="AE187" s="196" t="str">
        <f>VLOOKUP(C187,[1]综合执法局!$C$3:$U$191,14,FALSE)</f>
        <v>否</v>
      </c>
      <c r="AF187" s="200" t="str">
        <f>VLOOKUP(C187,[1]区消防大队!C185:U370,14,0)</f>
        <v>在消防监督管理系统未发现相关行政处罚</v>
      </c>
      <c r="AG187" s="234" t="str">
        <f>VLOOKUP(C187,[1]税务局!$B$3:$L$191,5,FALSE)</f>
        <v>否</v>
      </c>
    </row>
    <row r="188" ht="49.95" customHeight="1" spans="1:33">
      <c r="A188" s="196">
        <v>184</v>
      </c>
      <c r="B188" s="203" t="s">
        <v>42</v>
      </c>
      <c r="C188" s="288" t="s">
        <v>43</v>
      </c>
      <c r="D188" s="203" t="s">
        <v>134</v>
      </c>
      <c r="E188" s="198">
        <f>VLOOKUP(C188,[1]政数局!$C$3:$G$186,3,FALSE)</f>
        <v>37362</v>
      </c>
      <c r="F188" s="196" t="str">
        <f>VLOOKUP(C188,[1]政数局!$C$3:$G$186,4,FALSE)</f>
        <v>是</v>
      </c>
      <c r="G188" s="199" t="str">
        <f>VLOOKUP(C188,[1]政数局!$C$3:$G$186,5,FALSE)</f>
        <v>制造业</v>
      </c>
      <c r="H188" s="200" t="str">
        <f>VLOOKUP(C188,[1]税务局!$B$3:$L$191,4,FALSE)</f>
        <v>是</v>
      </c>
      <c r="I188" s="196" t="str">
        <f>VLOOKUP(C188,[1]统计局!$C$3:$E$191,2,FALSE)</f>
        <v>是</v>
      </c>
      <c r="J188" s="196" t="str">
        <f>VLOOKUP(C188,[1]统计局!$C$3:$E$191,3,FALSE)</f>
        <v>2014.12</v>
      </c>
      <c r="K188" s="202" t="s">
        <v>118</v>
      </c>
      <c r="L188" s="203" t="s">
        <v>598</v>
      </c>
      <c r="M188" s="200" t="str">
        <f>VLOOKUP(L188,[1]统计局!$F$4:$G$191,2,FALSE)</f>
        <v>2019年在库</v>
      </c>
      <c r="N188" s="203"/>
      <c r="O188" s="200" t="s">
        <v>599</v>
      </c>
      <c r="P188" s="203" t="str">
        <f>VLOOKUP(C188,[1]区消防大队!C186:U371,14,0)</f>
        <v>在消防监督管理系统查询到行政处罚</v>
      </c>
      <c r="Q188" s="203" t="str">
        <f>VLOOKUP(C188,[1]区消防大队!C186:U371,16,0)</f>
        <v>2019月4月29日</v>
      </c>
      <c r="R188" s="203" t="str">
        <f>VLOOKUP(C188,[1]区消防大队!C186:U371,17,0)</f>
        <v>20000元</v>
      </c>
      <c r="S188" s="203">
        <f>VLOOKUP(C188,[1]区消防大队!C186:U371,18,0)</f>
        <v>0</v>
      </c>
      <c r="T188" s="203"/>
      <c r="U188" s="203"/>
      <c r="V188" s="203"/>
      <c r="W188" s="203"/>
      <c r="X188" s="216" t="e">
        <f>VLOOKUP(C188,'[2]汇总表，按企业分'!$C:$E,3,FALSE)</f>
        <v>#N/A</v>
      </c>
      <c r="Y188" s="216" t="str">
        <f>VLOOKUP(C188,[1]科技局!$C$3:$F$191,4,0)</f>
        <v>1.2016年度南沙区专利补贴6.4万元；2.2017年度南沙区专利补贴22.2万元；3.2017年度发明专利申请大户奖励3万元；4.2017年创新平台奖励200万元；5.2016年项目配套210万元；6.南沙区2017年度高新技术企业新认定奖励30万元；7.南沙区2017年度专利技术产业化资助30万元</v>
      </c>
      <c r="Z188" s="260"/>
      <c r="AA188" s="260"/>
      <c r="AB188" s="196" t="str">
        <f>VLOOKUP(C188,[1]生态环境局!$C$3:$U$191,14,FALSE)</f>
        <v>否</v>
      </c>
      <c r="AC188" s="196" t="str">
        <f>VLOOKUP(C188,[1]住建局!$C$3:$U$191,14,FALSE)</f>
        <v>否</v>
      </c>
      <c r="AD188" s="196" t="str">
        <f>VLOOKUP(C188,[1]应急管理局!$C$3:$J$191,3,FALSE)</f>
        <v>否</v>
      </c>
      <c r="AE188" s="196" t="str">
        <f>VLOOKUP(C188,[1]综合执法局!$C$3:$U$191,14,FALSE)</f>
        <v>否</v>
      </c>
      <c r="AF188" s="200" t="str">
        <f>VLOOKUP(C188,[1]区消防大队!C186:U371,14,0)</f>
        <v>在消防监督管理系统查询到行政处罚</v>
      </c>
      <c r="AG188" s="234" t="str">
        <f>VLOOKUP(C188,[1]税务局!$B$3:$L$191,5,FALSE)</f>
        <v>否</v>
      </c>
    </row>
    <row r="189" ht="43.95" customHeight="1" spans="1:33">
      <c r="A189" s="196">
        <v>185</v>
      </c>
      <c r="B189" s="254" t="s">
        <v>600</v>
      </c>
      <c r="C189" s="255" t="s">
        <v>601</v>
      </c>
      <c r="D189" s="256"/>
      <c r="E189" s="198">
        <f>VLOOKUP(C189,[1]政数局!$C$3:$G$186,3,FALSE)</f>
        <v>37960</v>
      </c>
      <c r="F189" s="196" t="str">
        <f>VLOOKUP(C189,[1]政数局!$C$3:$G$186,4,FALSE)</f>
        <v>是</v>
      </c>
      <c r="G189" s="199" t="str">
        <f>VLOOKUP(C189,[1]政数局!$C$3:$G$186,5,FALSE)</f>
        <v>制造业</v>
      </c>
      <c r="H189" s="200" t="str">
        <f>VLOOKUP(C189,[1]税务局!$B$3:$L$191,4,FALSE)</f>
        <v>是</v>
      </c>
      <c r="I189" s="196" t="str">
        <f>VLOOKUP(C189,[1]统计局!$C$3:$E$191,2,FALSE)</f>
        <v>是</v>
      </c>
      <c r="J189" s="196" t="str">
        <f>VLOOKUP(C189,[1]统计局!$C$3:$E$191,3,FALSE)</f>
        <v>2011.04</v>
      </c>
      <c r="K189" s="202" t="s">
        <v>118</v>
      </c>
      <c r="L189" s="254"/>
      <c r="M189" s="234"/>
      <c r="N189" s="234"/>
      <c r="O189" s="234"/>
      <c r="P189" s="258"/>
      <c r="Q189" s="258"/>
      <c r="R189" s="258"/>
      <c r="S189" s="258"/>
      <c r="T189" s="258"/>
      <c r="U189" s="258"/>
      <c r="V189" s="203"/>
      <c r="W189" s="258"/>
      <c r="X189" s="216" t="e">
        <f>VLOOKUP(C189,'[2]汇总表，按企业分'!$C:$E,3,FALSE)</f>
        <v>#N/A</v>
      </c>
      <c r="Y189" s="216">
        <f>VLOOKUP(C189,[1]科技局!$C$3:$F$191,4,0)</f>
        <v>0</v>
      </c>
      <c r="Z189" s="119"/>
      <c r="AA189" s="119"/>
      <c r="AB189" s="196" t="str">
        <f>VLOOKUP(C189,[1]生态环境局!$C$3:$U$191,14,FALSE)</f>
        <v>否</v>
      </c>
      <c r="AC189" s="196" t="str">
        <f>VLOOKUP(C189,[1]住建局!$C$3:$U$191,14,FALSE)</f>
        <v>否</v>
      </c>
      <c r="AD189" s="196" t="str">
        <f>VLOOKUP(C189,[1]应急管理局!$C$3:$J$191,3,FALSE)</f>
        <v>否</v>
      </c>
      <c r="AE189" s="196" t="str">
        <f>VLOOKUP(C189,[1]综合执法局!$C$3:$U$191,14,FALSE)</f>
        <v>否</v>
      </c>
      <c r="AF189" s="200" t="str">
        <f>VLOOKUP(C189,[1]区消防大队!C187:U372,14,0)</f>
        <v>在消防监督管理系统未发现相关行政处罚</v>
      </c>
      <c r="AG189" s="234" t="str">
        <f>VLOOKUP(C189,[1]税务局!$B$3:$L$191,5,FALSE)</f>
        <v>否</v>
      </c>
    </row>
    <row r="190" ht="43.05" customHeight="1" spans="1:33">
      <c r="A190" s="196">
        <v>186</v>
      </c>
      <c r="B190" s="257" t="s">
        <v>602</v>
      </c>
      <c r="C190" s="255" t="s">
        <v>603</v>
      </c>
      <c r="D190" s="256"/>
      <c r="E190" s="198">
        <f>VLOOKUP(C190,[1]政数局!$C$3:$G$186,3,FALSE)</f>
        <v>38463</v>
      </c>
      <c r="F190" s="196" t="str">
        <f>VLOOKUP(C190,[1]政数局!$C$3:$G$186,4,FALSE)</f>
        <v>是</v>
      </c>
      <c r="G190" s="199" t="str">
        <f>VLOOKUP(C190,[1]政数局!$C$3:$G$186,5,FALSE)</f>
        <v>制造业</v>
      </c>
      <c r="H190" s="200" t="str">
        <f>VLOOKUP(C190,[1]税务局!$B$3:$L$191,4,FALSE)</f>
        <v>是</v>
      </c>
      <c r="I190" s="196" t="str">
        <f>VLOOKUP(C190,[1]统计局!$C$3:$E$191,2,FALSE)</f>
        <v>是</v>
      </c>
      <c r="J190" s="196" t="str">
        <f>VLOOKUP(C190,[1]统计局!$C$3:$E$191,3,FALSE)</f>
        <v>2011.04</v>
      </c>
      <c r="K190" s="202" t="s">
        <v>118</v>
      </c>
      <c r="L190" s="254"/>
      <c r="M190" s="234"/>
      <c r="N190" s="234"/>
      <c r="O190" s="234"/>
      <c r="P190" s="196" t="str">
        <f>VLOOKUP(C190,[1]生态环境局!$C$3:$U$191,14,FALSE)</f>
        <v>是</v>
      </c>
      <c r="Q190" s="200" t="str">
        <f>VLOOKUP(C190,[1]生态环境局!$C$3:$U$191,15,FALSE)</f>
        <v>南环罚字[2019]25号</v>
      </c>
      <c r="R190" s="217">
        <f>VLOOKUP(C190,[1]生态环境局!$C$3:$U$191,16,FALSE)</f>
        <v>43487</v>
      </c>
      <c r="S190" s="199" t="str">
        <f>VLOOKUP(C190,[1]生态环境局!$C$3:$U$191,17,FALSE)</f>
        <v>违法内容：大气污染物超标排放；处罚金额：20万元；适用听证程序。</v>
      </c>
      <c r="T190" s="196" t="str">
        <f>VLOOKUP(C190,[1]生态环境局!$C$3:$U$191,18,FALSE)</f>
        <v>否</v>
      </c>
      <c r="U190" s="199" t="str">
        <f>VLOOKUP(C190,[1]生态环境局!$C$3:$U$191,19,FALSE)</f>
        <v>根据《政策协调工作会议纪要》第一、（三）条：“……对适用听证程序的视作违法情节 较重，不给予奖励。……”该案适用听证程序。</v>
      </c>
      <c r="V190" s="203"/>
      <c r="W190" s="258"/>
      <c r="X190" s="216" t="e">
        <f>VLOOKUP(C190,'[2]汇总表，按企业分'!$C:$E,3,FALSE)</f>
        <v>#N/A</v>
      </c>
      <c r="Y190" s="216">
        <f>VLOOKUP(C190,[1]科技局!$C$3:$F$191,4,0)</f>
        <v>0</v>
      </c>
      <c r="Z190" s="119"/>
      <c r="AA190" s="119"/>
      <c r="AB190" s="196" t="str">
        <f>VLOOKUP(C190,[1]生态环境局!$C$3:$U$191,14,FALSE)</f>
        <v>是</v>
      </c>
      <c r="AC190" s="196" t="str">
        <f>VLOOKUP(C190,[1]住建局!$C$3:$U$191,14,FALSE)</f>
        <v>否</v>
      </c>
      <c r="AD190" s="196" t="str">
        <f>VLOOKUP(C190,[1]应急管理局!$C$3:$J$191,3,FALSE)</f>
        <v>否</v>
      </c>
      <c r="AE190" s="196" t="str">
        <f>VLOOKUP(C190,[1]综合执法局!$C$3:$U$191,14,FALSE)</f>
        <v>否</v>
      </c>
      <c r="AF190" s="200" t="str">
        <f>VLOOKUP(C190,[1]区消防大队!C188:U373,14,0)</f>
        <v>在消防监督管理系统未发现相关行政处罚</v>
      </c>
      <c r="AG190" s="234" t="str">
        <f>VLOOKUP(C190,[1]税务局!$B$3:$L$191,5,FALSE)</f>
        <v>否</v>
      </c>
    </row>
    <row r="191" ht="46.95" customHeight="1" spans="1:33">
      <c r="A191" s="196">
        <v>187</v>
      </c>
      <c r="B191" s="254" t="s">
        <v>604</v>
      </c>
      <c r="C191" s="255" t="s">
        <v>605</v>
      </c>
      <c r="D191" s="256"/>
      <c r="E191" s="198">
        <f>VLOOKUP(C191,[1]政数局!$C$3:$G$186,3,FALSE)</f>
        <v>38212</v>
      </c>
      <c r="F191" s="196" t="str">
        <f>VLOOKUP(C191,[1]政数局!$C$3:$G$186,4,FALSE)</f>
        <v>是</v>
      </c>
      <c r="G191" s="199" t="str">
        <f>VLOOKUP(C191,[1]政数局!$C$3:$G$186,5,FALSE)</f>
        <v>制造业</v>
      </c>
      <c r="H191" s="200" t="str">
        <f>VLOOKUP(C191,[1]税务局!$B$3:$L$191,4,FALSE)</f>
        <v>是</v>
      </c>
      <c r="I191" s="196" t="str">
        <f>VLOOKUP(C191,[1]统计局!$C$3:$E$191,2,FALSE)</f>
        <v>是</v>
      </c>
      <c r="J191" s="196" t="str">
        <f>VLOOKUP(C191,[1]统计局!$C$3:$E$191,3,FALSE)</f>
        <v>2011.04</v>
      </c>
      <c r="K191" s="202" t="s">
        <v>118</v>
      </c>
      <c r="L191" s="254"/>
      <c r="M191" s="234"/>
      <c r="N191" s="234"/>
      <c r="O191" s="234"/>
      <c r="P191" s="258"/>
      <c r="Q191" s="258"/>
      <c r="R191" s="258"/>
      <c r="S191" s="258"/>
      <c r="T191" s="258"/>
      <c r="U191" s="258"/>
      <c r="V191" s="203"/>
      <c r="W191" s="258"/>
      <c r="X191" s="216" t="e">
        <f>VLOOKUP(C191,'[2]汇总表，按企业分'!$C:$E,3,FALSE)</f>
        <v>#N/A</v>
      </c>
      <c r="Y191" s="216">
        <f>VLOOKUP(C191,[1]科技局!$C$3:$F$191,4,0)</f>
        <v>0</v>
      </c>
      <c r="Z191" s="119"/>
      <c r="AA191" s="119"/>
      <c r="AB191" s="196" t="str">
        <f>VLOOKUP(C191,[1]生态环境局!$C$3:$U$191,14,FALSE)</f>
        <v>否</v>
      </c>
      <c r="AC191" s="196" t="str">
        <f>VLOOKUP(C191,[1]住建局!$C$3:$U$191,14,FALSE)</f>
        <v>否</v>
      </c>
      <c r="AD191" s="196" t="str">
        <f>VLOOKUP(C191,[1]应急管理局!$C$3:$J$191,3,FALSE)</f>
        <v>否</v>
      </c>
      <c r="AE191" s="196" t="str">
        <f>VLOOKUP(C191,[1]综合执法局!$C$3:$U$191,14,FALSE)</f>
        <v>否</v>
      </c>
      <c r="AF191" s="200" t="str">
        <f>VLOOKUP(C191,[1]区消防大队!C189:U374,14,0)</f>
        <v>在消防监督管理系统未发现相关行政处罚</v>
      </c>
      <c r="AG191" s="234" t="str">
        <f>VLOOKUP(C191,[1]税务局!$B$3:$L$191,5,FALSE)</f>
        <v>否</v>
      </c>
    </row>
    <row r="192" customHeight="1" spans="15:19">
      <c r="O192" s="216"/>
      <c r="S192" s="259"/>
    </row>
    <row r="193" customHeight="1" spans="15:15">
      <c r="O193" s="216"/>
    </row>
  </sheetData>
  <autoFilter ref="A4:AG191">
    <extLst/>
  </autoFilter>
  <mergeCells count="19">
    <mergeCell ref="A2:W2"/>
    <mergeCell ref="L3:M3"/>
    <mergeCell ref="P3:U3"/>
    <mergeCell ref="A3:A4"/>
    <mergeCell ref="B3:B4"/>
    <mergeCell ref="C3:C4"/>
    <mergeCell ref="D3:D4"/>
    <mergeCell ref="E3:E4"/>
    <mergeCell ref="F3:F4"/>
    <mergeCell ref="G3:G4"/>
    <mergeCell ref="H3:H4"/>
    <mergeCell ref="I3:I4"/>
    <mergeCell ref="J3:J4"/>
    <mergeCell ref="K3:K4"/>
    <mergeCell ref="N3:N4"/>
    <mergeCell ref="O3:O4"/>
    <mergeCell ref="V3:V4"/>
    <mergeCell ref="W3:W4"/>
    <mergeCell ref="X3:X4"/>
  </mergeCells>
  <conditionalFormatting sqref="B$1:B$1048576">
    <cfRule type="duplicateValues" dxfId="0" priority="2"/>
  </conditionalFormatting>
  <conditionalFormatting sqref="B6:B186">
    <cfRule type="duplicateValues" dxfId="1" priority="5"/>
  </conditionalFormatting>
  <conditionalFormatting sqref="C$1:C$1048576 D1:W1">
    <cfRule type="duplicateValues" dxfId="0" priority="1"/>
  </conditionalFormatting>
  <conditionalFormatting sqref="B191:B1048576 B189 B3:B5">
    <cfRule type="duplicateValues" dxfId="0" priority="4"/>
  </conditionalFormatting>
  <conditionalFormatting sqref="B187:C188 N187:N188 L187:L188 Z187:AA188 P187:U188 W187:W188">
    <cfRule type="duplicateValues" dxfId="1" priority="3"/>
  </conditionalFormatting>
  <printOptions horizontalCentered="1"/>
  <pageMargins left="0.393700787401575" right="0.393700787401575" top="0.984251968503937" bottom="0.984251968503937" header="0.511811023622047" footer="0.511811023622047"/>
  <pageSetup paperSize="8" scale="60"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U47"/>
  <sheetViews>
    <sheetView zoomScale="70" zoomScaleNormal="70" workbookViewId="0">
      <pane ySplit="4" topLeftCell="A8" activePane="bottomLeft" state="frozen"/>
      <selection/>
      <selection pane="bottomLeft" activeCell="M12" sqref="M12:R14"/>
    </sheetView>
  </sheetViews>
  <sheetFormatPr defaultColWidth="9" defaultRowHeight="91.8" customHeight="1"/>
  <cols>
    <col min="1" max="1" width="6.55833333333333" customWidth="1"/>
    <col min="2" max="2" width="41.5583333333333" style="121" customWidth="1"/>
    <col min="3" max="3" width="27.5583333333333" style="122" customWidth="1"/>
    <col min="4" max="4" width="41.5583333333333" style="122" customWidth="1"/>
    <col min="5" max="5" width="13.1083333333333" style="120" customWidth="1"/>
    <col min="6" max="6" width="10.2166666666667" style="120" customWidth="1"/>
    <col min="7" max="7" width="14.1083333333333" style="120" customWidth="1"/>
    <col min="8" max="8" width="16.1083333333333" customWidth="1"/>
    <col min="9" max="9" width="14" customWidth="1"/>
    <col min="10" max="10" width="16.1083333333333" customWidth="1"/>
    <col min="11" max="11" width="26.2166666666667" customWidth="1"/>
    <col min="12" max="12" width="22.2166666666667" customWidth="1"/>
    <col min="13" max="13" width="23.3333333333333" customWidth="1"/>
    <col min="14" max="14" width="26.2166666666667" customWidth="1"/>
    <col min="15" max="15" width="18.6666666666667" customWidth="1"/>
    <col min="16" max="19" width="26.2166666666667" customWidth="1"/>
    <col min="20" max="20" width="6.55833333333333" customWidth="1"/>
  </cols>
  <sheetData>
    <row r="1" ht="31.8" customHeight="1" spans="1:20">
      <c r="A1" s="123" t="s">
        <v>0</v>
      </c>
      <c r="B1" s="124"/>
      <c r="C1" s="125" t="s">
        <v>62</v>
      </c>
      <c r="D1" s="125" t="s">
        <v>63</v>
      </c>
      <c r="E1" s="125" t="s">
        <v>64</v>
      </c>
      <c r="F1" s="125" t="s">
        <v>65</v>
      </c>
      <c r="G1" s="125" t="s">
        <v>66</v>
      </c>
      <c r="H1" s="125" t="s">
        <v>67</v>
      </c>
      <c r="I1" s="125" t="s">
        <v>68</v>
      </c>
      <c r="J1" s="125" t="s">
        <v>69</v>
      </c>
      <c r="K1" s="125" t="s">
        <v>70</v>
      </c>
      <c r="L1" s="125" t="s">
        <v>71</v>
      </c>
      <c r="M1" s="125" t="s">
        <v>72</v>
      </c>
      <c r="N1" s="125" t="s">
        <v>73</v>
      </c>
      <c r="O1" s="125" t="s">
        <v>74</v>
      </c>
      <c r="P1" s="125" t="s">
        <v>75</v>
      </c>
      <c r="Q1" s="125" t="s">
        <v>76</v>
      </c>
      <c r="R1" s="125" t="s">
        <v>77</v>
      </c>
      <c r="S1" s="125" t="s">
        <v>78</v>
      </c>
      <c r="T1" s="123"/>
    </row>
    <row r="2" customHeight="1" spans="1:20">
      <c r="A2" s="126" t="s">
        <v>606</v>
      </c>
      <c r="B2" s="127"/>
      <c r="C2" s="127"/>
      <c r="D2" s="127"/>
      <c r="E2" s="127"/>
      <c r="F2" s="127"/>
      <c r="G2" s="127"/>
      <c r="H2" s="127"/>
      <c r="I2" s="127"/>
      <c r="J2" s="127"/>
      <c r="K2" s="127"/>
      <c r="L2" s="127"/>
      <c r="M2" s="127"/>
      <c r="N2" s="127"/>
      <c r="O2" s="127"/>
      <c r="P2" s="127"/>
      <c r="Q2" s="127"/>
      <c r="R2" s="127"/>
      <c r="S2" s="127"/>
      <c r="T2" s="127"/>
    </row>
    <row r="3" s="119" customFormat="1" ht="57" customHeight="1" spans="1:20">
      <c r="A3" s="128" t="s">
        <v>607</v>
      </c>
      <c r="B3" s="129" t="s">
        <v>608</v>
      </c>
      <c r="C3" s="130" t="s">
        <v>609</v>
      </c>
      <c r="D3" s="130" t="s">
        <v>610</v>
      </c>
      <c r="E3" s="131" t="s">
        <v>611</v>
      </c>
      <c r="F3" s="131" t="s">
        <v>612</v>
      </c>
      <c r="G3" s="130" t="s">
        <v>613</v>
      </c>
      <c r="H3" s="129" t="s">
        <v>614</v>
      </c>
      <c r="I3" s="165" t="s">
        <v>615</v>
      </c>
      <c r="J3" s="165" t="s">
        <v>616</v>
      </c>
      <c r="K3" s="166" t="s">
        <v>617</v>
      </c>
      <c r="L3" s="165"/>
      <c r="M3" s="129" t="s">
        <v>618</v>
      </c>
      <c r="N3" s="129" t="s">
        <v>619</v>
      </c>
      <c r="O3" s="129"/>
      <c r="P3" s="129"/>
      <c r="Q3" s="129"/>
      <c r="R3" s="129"/>
      <c r="S3" s="129" t="s">
        <v>620</v>
      </c>
      <c r="T3" s="129" t="s">
        <v>621</v>
      </c>
    </row>
    <row r="4" s="119" customFormat="1" ht="40.8" hidden="1" customHeight="1" spans="1:20">
      <c r="A4" s="128"/>
      <c r="B4" s="129"/>
      <c r="C4" s="130"/>
      <c r="D4" s="130"/>
      <c r="E4" s="130"/>
      <c r="F4" s="130"/>
      <c r="G4" s="132"/>
      <c r="H4" s="129"/>
      <c r="I4" s="165"/>
      <c r="J4" s="165"/>
      <c r="K4" s="165" t="s">
        <v>622</v>
      </c>
      <c r="L4" s="167" t="s">
        <v>623</v>
      </c>
      <c r="M4" s="129"/>
      <c r="N4" s="129" t="s">
        <v>624</v>
      </c>
      <c r="O4" s="129" t="s">
        <v>625</v>
      </c>
      <c r="P4" s="129" t="s">
        <v>626</v>
      </c>
      <c r="Q4" s="129" t="s">
        <v>627</v>
      </c>
      <c r="R4" s="129" t="s">
        <v>628</v>
      </c>
      <c r="S4" s="129"/>
      <c r="T4" s="129"/>
    </row>
    <row r="5" hidden="1" customHeight="1" spans="1:20">
      <c r="A5" s="128">
        <v>1</v>
      </c>
      <c r="B5" s="133" t="s">
        <v>629</v>
      </c>
      <c r="C5" s="133" t="s">
        <v>630</v>
      </c>
      <c r="D5" s="133" t="s">
        <v>631</v>
      </c>
      <c r="E5" s="134" t="str">
        <f>VLOOKUP(B5,[3]政数局!$B$4:$H$35,7,FALSE)</f>
        <v>是</v>
      </c>
      <c r="F5" s="134" t="str">
        <f>VLOOKUP(B5,[3]政数局!$B$4:$H$35,5,FALSE)</f>
        <v>制造业</v>
      </c>
      <c r="G5" s="135" t="str">
        <f>VLOOKUP(C5,[3]税务局!$C$3:$K$36,3,FALSE)</f>
        <v>是</v>
      </c>
      <c r="H5" s="136" t="str">
        <f>VLOOKUP(C5,[3]统计局!$C$3:$E$44,2,FALSE)</f>
        <v>是</v>
      </c>
      <c r="I5" s="136">
        <f>VLOOKUP(C5,[3]统计局!$C$3:$E$44,3,FALSE)</f>
        <v>2018.11</v>
      </c>
      <c r="J5" s="168"/>
      <c r="K5" s="169" t="s">
        <v>632</v>
      </c>
      <c r="L5" s="170"/>
      <c r="M5" s="171" t="str">
        <f>VLOOKUP(C5,[3]税务局!$C$3:$K$36,4,FALSE)</f>
        <v>是</v>
      </c>
      <c r="N5" s="172" t="str">
        <f>VLOOKUP(C5,[3]税务局!$C$3:$K$36,5,FALSE)</f>
        <v>穗南税一所 简罚 (2019) 151981 号</v>
      </c>
      <c r="O5" s="171" t="str">
        <f>VLOOKUP(C5,[3]税务局!$C$3:$K$36,6,FALSE)</f>
        <v>2019-05-27</v>
      </c>
      <c r="P5" s="172" t="str">
        <f>VLOOKUP(C5,[3]税务局!$C$3:$K$36,7,FALSE)</f>
        <v>未按照规定期限办理纳税申报和报送纳税资料，罚款200元。</v>
      </c>
      <c r="Q5" s="185">
        <f>VLOOKUP(C5,[3]税务局!$C$3:$K$36,8,FALSE)</f>
        <v>0</v>
      </c>
      <c r="R5" s="185">
        <f>VLOOKUP(C5,[3]税务局!$C$3:$K$36,9,FALSE)</f>
        <v>0</v>
      </c>
      <c r="S5" s="171">
        <f>VLOOKUP(C5,[3]科技局!$C$3:$S$50,17,FALSE)</f>
        <v>0</v>
      </c>
      <c r="T5" s="171"/>
    </row>
    <row r="6" hidden="1" customHeight="1" spans="1:20">
      <c r="A6" s="128">
        <v>2</v>
      </c>
      <c r="B6" s="133" t="s">
        <v>633</v>
      </c>
      <c r="C6" s="133" t="s">
        <v>634</v>
      </c>
      <c r="D6" s="133" t="s">
        <v>635</v>
      </c>
      <c r="E6" s="134" t="str">
        <f>VLOOKUP(B6,[3]政数局!$B$4:$H$35,7,FALSE)</f>
        <v>是</v>
      </c>
      <c r="F6" s="134" t="str">
        <f>VLOOKUP(B6,[3]政数局!$B$4:$H$35,5,FALSE)</f>
        <v>制造业</v>
      </c>
      <c r="G6" s="135" t="str">
        <f>VLOOKUP(C6,[3]税务局!$C$3:$K$36,3,FALSE)</f>
        <v>是</v>
      </c>
      <c r="H6" s="136" t="str">
        <f>VLOOKUP(C6,[3]统计局!$C$3:$E$44,2,FALSE)</f>
        <v>是</v>
      </c>
      <c r="I6" s="136">
        <f>VLOOKUP(C6,[3]统计局!$C$3:$E$44,3,FALSE)</f>
        <v>2018.7</v>
      </c>
      <c r="J6" s="168"/>
      <c r="K6" s="169" t="s">
        <v>632</v>
      </c>
      <c r="L6" s="170"/>
      <c r="M6" s="171" t="str">
        <f>VLOOKUP(C6,[3]税务局!$C$3:$K$36,4,FALSE)</f>
        <v>否</v>
      </c>
      <c r="N6" s="172" t="str">
        <f>VLOOKUP(C6,[3]税务局!$C$3:$K$36,5,FALSE)</f>
        <v>-</v>
      </c>
      <c r="O6" s="171" t="str">
        <f>VLOOKUP(C6,[3]税务局!$C$3:$K$36,6,FALSE)</f>
        <v>-</v>
      </c>
      <c r="P6" s="172" t="str">
        <f>VLOOKUP(C6,[3]税务局!$C$3:$K$36,7,FALSE)</f>
        <v>-</v>
      </c>
      <c r="Q6" s="185">
        <f>VLOOKUP(C6,[3]税务局!$C$3:$K$36,8,FALSE)</f>
        <v>0</v>
      </c>
      <c r="R6" s="185">
        <f>VLOOKUP(C6,[3]税务局!$C$3:$K$36,9,FALSE)</f>
        <v>0</v>
      </c>
      <c r="S6" s="171">
        <f>VLOOKUP(C6,[3]科技局!$C$3:$S$50,17,FALSE)</f>
        <v>0</v>
      </c>
      <c r="T6" s="171"/>
    </row>
    <row r="7" hidden="1" customHeight="1" spans="1:20">
      <c r="A7" s="128">
        <v>3</v>
      </c>
      <c r="B7" s="137" t="s">
        <v>124</v>
      </c>
      <c r="C7" s="137" t="s">
        <v>125</v>
      </c>
      <c r="D7" s="137" t="s">
        <v>636</v>
      </c>
      <c r="E7" s="138" t="s">
        <v>637</v>
      </c>
      <c r="F7" s="139"/>
      <c r="G7" s="139"/>
      <c r="H7" s="139"/>
      <c r="I7" s="139"/>
      <c r="J7" s="173"/>
      <c r="K7" s="174" t="s">
        <v>638</v>
      </c>
      <c r="L7" s="171" t="str">
        <f>VLOOKUP(K7,[3]统计局!$F$7:$H$16,2,FALSE)</f>
        <v>2018年在库</v>
      </c>
      <c r="M7" s="138" t="s">
        <v>637</v>
      </c>
      <c r="N7" s="139"/>
      <c r="O7" s="139"/>
      <c r="P7" s="139"/>
      <c r="Q7" s="139"/>
      <c r="R7" s="173"/>
      <c r="S7" s="172" t="str">
        <f>VLOOKUP(C7,[3]科技局!$C$3:$S$50,17,FALSE)</f>
        <v>2016年、2017年专利相关奖励、2016年、2017年项目配套奖、2018年度高新技术企业新认定奖励、2018年度科技计划项目（科技奖励）奖励、2019年创新平台奖励、南沙区高成长型科技企业认定及2019年研发经费投入奖励</v>
      </c>
      <c r="T7" s="171"/>
    </row>
    <row r="8" s="120" customFormat="1" customHeight="1" spans="1:21">
      <c r="A8" s="128">
        <v>4</v>
      </c>
      <c r="B8" s="137" t="s">
        <v>137</v>
      </c>
      <c r="C8" s="137" t="s">
        <v>138</v>
      </c>
      <c r="D8" s="137" t="s">
        <v>639</v>
      </c>
      <c r="E8" s="138" t="s">
        <v>637</v>
      </c>
      <c r="F8" s="139"/>
      <c r="G8" s="139"/>
      <c r="H8" s="139"/>
      <c r="I8" s="139"/>
      <c r="J8" s="173"/>
      <c r="K8" s="175" t="s">
        <v>640</v>
      </c>
      <c r="L8" s="171" t="str">
        <f>VLOOKUP(K8,[3]统计局!$F$7:$H$16,2,FALSE)</f>
        <v>2018年在库</v>
      </c>
      <c r="M8" s="138" t="s">
        <v>637</v>
      </c>
      <c r="N8" s="139"/>
      <c r="O8" s="139"/>
      <c r="P8" s="139"/>
      <c r="Q8" s="139"/>
      <c r="R8" s="173"/>
      <c r="S8" s="172">
        <f>VLOOKUP(C8,[3]科技局!$C$3:$S$50,17,FALSE)</f>
        <v>0</v>
      </c>
      <c r="T8" s="171"/>
      <c r="U8"/>
    </row>
    <row r="9" s="120" customFormat="1" customHeight="1" spans="1:21">
      <c r="A9" s="128">
        <v>5</v>
      </c>
      <c r="B9" s="137" t="s">
        <v>45</v>
      </c>
      <c r="C9" s="137" t="s">
        <v>46</v>
      </c>
      <c r="D9" s="137" t="s">
        <v>641</v>
      </c>
      <c r="E9" s="138" t="s">
        <v>637</v>
      </c>
      <c r="F9" s="139"/>
      <c r="G9" s="139"/>
      <c r="H9" s="139"/>
      <c r="I9" s="139"/>
      <c r="J9" s="173"/>
      <c r="K9" s="174" t="s">
        <v>642</v>
      </c>
      <c r="L9" s="171" t="str">
        <f>VLOOKUP(K9,[3]统计局!$F$7:$H$16,2,FALSE)</f>
        <v>2018年在库</v>
      </c>
      <c r="M9" s="138" t="s">
        <v>637</v>
      </c>
      <c r="N9" s="139"/>
      <c r="O9" s="139"/>
      <c r="P9" s="139"/>
      <c r="Q9" s="139"/>
      <c r="R9" s="173"/>
      <c r="S9" s="172" t="str">
        <f>VLOOKUP(C9,[3]科技局!$C$3:$S$50,17,FALSE)</f>
        <v>2018年度高新技术企业新认定奖励</v>
      </c>
      <c r="T9" s="171"/>
      <c r="U9"/>
    </row>
    <row r="10" s="120" customFormat="1" customHeight="1" spans="1:21">
      <c r="A10" s="128">
        <v>6</v>
      </c>
      <c r="B10" s="137" t="s">
        <v>419</v>
      </c>
      <c r="C10" s="137" t="s">
        <v>420</v>
      </c>
      <c r="D10" s="137" t="s">
        <v>641</v>
      </c>
      <c r="E10" s="138" t="s">
        <v>637</v>
      </c>
      <c r="F10" s="139"/>
      <c r="G10" s="139"/>
      <c r="H10" s="139"/>
      <c r="I10" s="139"/>
      <c r="J10" s="173"/>
      <c r="K10" s="174" t="s">
        <v>643</v>
      </c>
      <c r="L10" s="171" t="str">
        <f>VLOOKUP(K10,[3]统计局!$F$7:$H$16,2,FALSE)</f>
        <v>2019年及2020年在库</v>
      </c>
      <c r="M10" s="138" t="s">
        <v>637</v>
      </c>
      <c r="N10" s="139"/>
      <c r="O10" s="139"/>
      <c r="P10" s="139"/>
      <c r="Q10" s="139"/>
      <c r="R10" s="173"/>
      <c r="S10" s="172" t="str">
        <f>VLOOKUP(C10,[3]科技局!$C$3:$S$50,17,FALSE)</f>
        <v>2016年2017年专利相关奖励、南沙区2018年度创新平台奖励、2019年高新技术企业新认定奖励</v>
      </c>
      <c r="T10" s="171"/>
      <c r="U10"/>
    </row>
    <row r="11" s="120" customFormat="1" customHeight="1" spans="1:21">
      <c r="A11" s="128">
        <v>7</v>
      </c>
      <c r="B11" s="137" t="s">
        <v>316</v>
      </c>
      <c r="C11" s="137" t="s">
        <v>317</v>
      </c>
      <c r="D11" s="137" t="s">
        <v>639</v>
      </c>
      <c r="E11" s="138" t="s">
        <v>637</v>
      </c>
      <c r="F11" s="139"/>
      <c r="G11" s="139"/>
      <c r="H11" s="139"/>
      <c r="I11" s="139"/>
      <c r="J11" s="173"/>
      <c r="K11" s="174" t="s">
        <v>644</v>
      </c>
      <c r="L11" s="171" t="str">
        <f>VLOOKUP(K11,[3]统计局!$F$7:$H$16,2,FALSE)</f>
        <v>2018年及2019年在库</v>
      </c>
      <c r="M11" s="138" t="s">
        <v>637</v>
      </c>
      <c r="N11" s="139"/>
      <c r="O11" s="139"/>
      <c r="P11" s="139"/>
      <c r="Q11" s="139"/>
      <c r="R11" s="173"/>
      <c r="S11" s="172" t="str">
        <f>VLOOKUP(C11,[3]科技局!$C$3:$S$50,17,FALSE)</f>
        <v>2016年、2017年专利相关奖励、南沙区2017年度高新技术企业新认定奖励、南沙区2018年度创新平台奖励</v>
      </c>
      <c r="T11" s="171"/>
      <c r="U11"/>
    </row>
    <row r="12" hidden="1" customHeight="1" spans="1:20">
      <c r="A12" s="140">
        <v>8</v>
      </c>
      <c r="B12" s="141" t="s">
        <v>24</v>
      </c>
      <c r="C12" s="141" t="s">
        <v>25</v>
      </c>
      <c r="D12" s="141" t="s">
        <v>636</v>
      </c>
      <c r="E12" s="138" t="s">
        <v>637</v>
      </c>
      <c r="F12" s="139"/>
      <c r="G12" s="139"/>
      <c r="H12" s="139"/>
      <c r="I12" s="139"/>
      <c r="J12" s="173"/>
      <c r="K12" s="174" t="s">
        <v>645</v>
      </c>
      <c r="L12" s="172" t="str">
        <f>VLOOKUP(K12,[3]统计局!$F$7:$H$16,2,FALSE)</f>
        <v>2018年及2019年在库</v>
      </c>
      <c r="M12" s="138" t="s">
        <v>637</v>
      </c>
      <c r="N12" s="139"/>
      <c r="O12" s="139"/>
      <c r="P12" s="139"/>
      <c r="Q12" s="139"/>
      <c r="R12" s="173"/>
      <c r="S12" s="172">
        <f>VLOOKUP(C12,[3]科技局!$C$3:$S$50,17,FALSE)</f>
        <v>0</v>
      </c>
      <c r="T12" s="171"/>
    </row>
    <row r="13" hidden="1" customHeight="1" spans="1:20">
      <c r="A13" s="142"/>
      <c r="B13" s="143"/>
      <c r="C13" s="143"/>
      <c r="D13" s="143"/>
      <c r="E13" s="144"/>
      <c r="F13" s="145"/>
      <c r="G13" s="145"/>
      <c r="H13" s="145"/>
      <c r="I13" s="145"/>
      <c r="J13" s="176"/>
      <c r="K13" s="174" t="s">
        <v>646</v>
      </c>
      <c r="L13" s="171" t="str">
        <f>VLOOKUP(K13,[3]统计局!$F$7:$H$47,2,FALSE)</f>
        <v>2018及2019年在库</v>
      </c>
      <c r="M13" s="144"/>
      <c r="N13" s="145"/>
      <c r="O13" s="145"/>
      <c r="P13" s="145"/>
      <c r="Q13" s="145"/>
      <c r="R13" s="176"/>
      <c r="S13" s="172"/>
      <c r="T13" s="171"/>
    </row>
    <row r="14" hidden="1" customHeight="1" spans="1:20">
      <c r="A14" s="146"/>
      <c r="B14" s="147"/>
      <c r="C14" s="147"/>
      <c r="D14" s="147"/>
      <c r="E14" s="148"/>
      <c r="F14" s="149"/>
      <c r="G14" s="149"/>
      <c r="H14" s="149"/>
      <c r="I14" s="149"/>
      <c r="J14" s="177"/>
      <c r="K14" s="174" t="s">
        <v>647</v>
      </c>
      <c r="L14" s="172" t="str">
        <f>VLOOKUP(K14,[3]统计局!$F$7:$H$47,2,FALSE)</f>
        <v>2019年及2020年1-11月在库</v>
      </c>
      <c r="M14" s="148"/>
      <c r="N14" s="149"/>
      <c r="O14" s="149"/>
      <c r="P14" s="149"/>
      <c r="Q14" s="149"/>
      <c r="R14" s="177"/>
      <c r="S14" s="171"/>
      <c r="T14" s="171"/>
    </row>
    <row r="15" customHeight="1" spans="1:20">
      <c r="A15" s="128">
        <v>9</v>
      </c>
      <c r="B15" s="137" t="s">
        <v>30</v>
      </c>
      <c r="C15" s="137">
        <v>9.14401157661223e+17</v>
      </c>
      <c r="D15" s="137" t="s">
        <v>641</v>
      </c>
      <c r="E15" s="138" t="s">
        <v>637</v>
      </c>
      <c r="F15" s="139"/>
      <c r="G15" s="139"/>
      <c r="H15" s="139"/>
      <c r="I15" s="139"/>
      <c r="J15" s="173"/>
      <c r="K15" s="174" t="s">
        <v>648</v>
      </c>
      <c r="L15" s="171" t="str">
        <f>VLOOKUP(K15,[3]统计局!$F$7:$H$16,2,FALSE)</f>
        <v>2019年在库</v>
      </c>
      <c r="M15" s="138" t="s">
        <v>637</v>
      </c>
      <c r="N15" s="139"/>
      <c r="O15" s="139"/>
      <c r="P15" s="139"/>
      <c r="Q15" s="139"/>
      <c r="R15" s="173"/>
      <c r="S15" s="172" t="str">
        <f>VLOOKUP(C15,[3]科技局!$C$3:$S$50,17,FALSE)</f>
        <v>2016年2017年专利相关奖励、</v>
      </c>
      <c r="T15" s="171"/>
    </row>
    <row r="16" customHeight="1" spans="1:20">
      <c r="A16" s="128">
        <v>10</v>
      </c>
      <c r="B16" s="137" t="s">
        <v>55</v>
      </c>
      <c r="C16" s="137" t="s">
        <v>56</v>
      </c>
      <c r="D16" s="137" t="s">
        <v>641</v>
      </c>
      <c r="E16" s="138" t="s">
        <v>637</v>
      </c>
      <c r="F16" s="139"/>
      <c r="G16" s="139"/>
      <c r="H16" s="139"/>
      <c r="I16" s="139"/>
      <c r="J16" s="173"/>
      <c r="K16" s="174" t="s">
        <v>649</v>
      </c>
      <c r="L16" s="171" t="str">
        <f>VLOOKUP(K16,[3]统计局!$F$7:$H$16,2,FALSE)</f>
        <v>2018年及2019年在库</v>
      </c>
      <c r="M16" s="138" t="s">
        <v>637</v>
      </c>
      <c r="N16" s="139"/>
      <c r="O16" s="139"/>
      <c r="P16" s="139"/>
      <c r="Q16" s="139"/>
      <c r="R16" s="173"/>
      <c r="S16" s="172">
        <f>VLOOKUP(C16,[3]科技局!$C$3:$S$50,17,FALSE)</f>
        <v>0</v>
      </c>
      <c r="T16" s="171"/>
    </row>
    <row r="17" customHeight="1" spans="1:20">
      <c r="A17" s="128">
        <v>11</v>
      </c>
      <c r="B17" s="137" t="s">
        <v>650</v>
      </c>
      <c r="C17" s="137" t="s">
        <v>651</v>
      </c>
      <c r="D17" s="137" t="s">
        <v>652</v>
      </c>
      <c r="E17" s="134" t="str">
        <f>VLOOKUP(B17,[3]政数局!$B$4:$H$35,7,FALSE)</f>
        <v>是</v>
      </c>
      <c r="F17" s="134" t="str">
        <f>VLOOKUP(B17,[3]政数局!$B$4:$H$35,5,FALSE)</f>
        <v>制造业</v>
      </c>
      <c r="G17" s="135" t="str">
        <f>VLOOKUP(C17,[3]税务局!$C$3:$K$36,3,FALSE)</f>
        <v>是</v>
      </c>
      <c r="H17" s="136" t="str">
        <f>VLOOKUP(C17,[3]统计局!$C$3:$E$44,2,FALSE)</f>
        <v>是</v>
      </c>
      <c r="I17" s="136">
        <f>VLOOKUP(C17,[3]统计局!$C$3:$E$44,3,FALSE)</f>
        <v>2015.11</v>
      </c>
      <c r="J17" s="171"/>
      <c r="K17" s="174" t="s">
        <v>653</v>
      </c>
      <c r="L17" s="172" t="str">
        <f>VLOOKUP(K17,[3]统计局!$F$7:$H$16,3,FALSE)</f>
        <v>2017在库，在库单位为广州番禺运升电路版有限公司</v>
      </c>
      <c r="M17" s="171" t="str">
        <f>VLOOKUP(C17,[3]税务局!$C$3:$K$36,4,FALSE)</f>
        <v>否</v>
      </c>
      <c r="N17" s="172" t="str">
        <f>VLOOKUP(C17,[3]税务局!$C$3:$K$36,5,FALSE)</f>
        <v>-</v>
      </c>
      <c r="O17" s="171" t="str">
        <f>VLOOKUP(C17,[3]税务局!$C$3:$K$36,6,FALSE)</f>
        <v>-</v>
      </c>
      <c r="P17" s="172" t="str">
        <f>VLOOKUP(C17,[3]税务局!$C$3:$K$36,7,FALSE)</f>
        <v>-</v>
      </c>
      <c r="Q17" s="185">
        <f>VLOOKUP(C17,[3]税务局!$C$3:$K$36,8,FALSE)</f>
        <v>0</v>
      </c>
      <c r="R17" s="185">
        <f>VLOOKUP(C17,[3]税务局!$C$3:$K$36,9,FALSE)</f>
        <v>0</v>
      </c>
      <c r="S17" s="172" t="str">
        <f>VLOOKUP(C17,[3]科技局!$C$3:$S$50,17,FALSE)</f>
        <v>2016年2017年专利相关奖励、南沙区2017年度高新技术企业新认定奖励、南沙区2018年度创新平台奖励</v>
      </c>
      <c r="T17" s="171"/>
    </row>
    <row r="18" customHeight="1" spans="1:20">
      <c r="A18" s="140">
        <v>12</v>
      </c>
      <c r="B18" s="141" t="s">
        <v>654</v>
      </c>
      <c r="C18" s="150" t="s">
        <v>655</v>
      </c>
      <c r="D18" s="141" t="s">
        <v>641</v>
      </c>
      <c r="E18" s="151" t="str">
        <f>VLOOKUP(B18,[3]政数局!$B$4:$H$35,7,FALSE)</f>
        <v>是</v>
      </c>
      <c r="F18" s="151" t="str">
        <f>VLOOKUP(B18,[3]政数局!$B$4:$H$35,5,FALSE)</f>
        <v>制造业</v>
      </c>
      <c r="G18" s="152" t="str">
        <f>VLOOKUP(C18,[3]税务局!$C$3:$K$36,3,FALSE)</f>
        <v>是</v>
      </c>
      <c r="H18" s="153" t="str">
        <f>VLOOKUP(C18,[3]统计局!$C$3:$E$44,2,FALSE)</f>
        <v>是</v>
      </c>
      <c r="I18" s="153">
        <f>VLOOKUP(C18,[3]统计局!$C$3:$E$44,3,FALSE)</f>
        <v>2012.4</v>
      </c>
      <c r="J18" s="178"/>
      <c r="K18" s="174" t="s">
        <v>656</v>
      </c>
      <c r="L18" s="172" t="str">
        <f>VLOOKUP(K18,[3]统计局!$F$7:$H$16,3,FALSE)</f>
        <v>2018年及2019年在库项目名称为：特种丙烯酸酯单体扩建项目</v>
      </c>
      <c r="M18" s="178" t="str">
        <f>VLOOKUP(C18,[3]税务局!$C$3:$K$36,4,FALSE)</f>
        <v>否</v>
      </c>
      <c r="N18" s="179" t="str">
        <f>VLOOKUP(C18,[3]税务局!$C$3:$K$36,5,FALSE)</f>
        <v>-</v>
      </c>
      <c r="O18" s="178" t="str">
        <f>VLOOKUP(C18,[3]税务局!$C$3:$K$36,6,FALSE)</f>
        <v>-</v>
      </c>
      <c r="P18" s="179" t="str">
        <f>VLOOKUP(C18,[3]税务局!$C$3:$K$36,7,FALSE)</f>
        <v>-</v>
      </c>
      <c r="Q18" s="178">
        <f>VLOOKUP(C18,[3]税务局!$C$3:$K$36,8,FALSE)</f>
        <v>0</v>
      </c>
      <c r="R18" s="178">
        <f>VLOOKUP(C18,[3]税务局!$C$3:$K$36,9,FALSE)</f>
        <v>0</v>
      </c>
      <c r="S18" s="179" t="s">
        <v>657</v>
      </c>
      <c r="T18" s="171"/>
    </row>
    <row r="19" customHeight="1" spans="1:20">
      <c r="A19" s="146"/>
      <c r="B19" s="147"/>
      <c r="C19" s="154"/>
      <c r="D19" s="147"/>
      <c r="E19" s="155"/>
      <c r="F19" s="155"/>
      <c r="G19" s="156"/>
      <c r="H19" s="157"/>
      <c r="I19" s="157"/>
      <c r="J19" s="180"/>
      <c r="K19" s="174" t="s">
        <v>658</v>
      </c>
      <c r="L19" s="171" t="str">
        <f>VLOOKUP(K19,[3]统计局!$F$7:$H$47,2,FALSE)</f>
        <v>2019年在库</v>
      </c>
      <c r="M19" s="180"/>
      <c r="N19" s="181"/>
      <c r="O19" s="180"/>
      <c r="P19" s="181"/>
      <c r="Q19" s="180"/>
      <c r="R19" s="180"/>
      <c r="S19" s="186"/>
      <c r="T19" s="171"/>
    </row>
    <row r="20" hidden="1" customHeight="1" spans="1:20">
      <c r="A20" s="128">
        <v>13</v>
      </c>
      <c r="B20" s="158" t="s">
        <v>659</v>
      </c>
      <c r="C20" s="159" t="s">
        <v>660</v>
      </c>
      <c r="D20" s="160" t="s">
        <v>661</v>
      </c>
      <c r="E20" s="134" t="str">
        <f>VLOOKUP(B20,[3]政数局!$B$4:$H$35,7,FALSE)</f>
        <v>是</v>
      </c>
      <c r="F20" s="134" t="str">
        <f>VLOOKUP(B20,[3]政数局!$B$4:$H$35,5,FALSE)</f>
        <v>制造业</v>
      </c>
      <c r="G20" s="135" t="str">
        <f>VLOOKUP(C20,[3]税务局!$C$3:$K$36,3,FALSE)</f>
        <v>是</v>
      </c>
      <c r="H20" s="136" t="str">
        <f>VLOOKUP(C20,[3]统计局!$C$3:$E$44,2,FALSE)</f>
        <v>是</v>
      </c>
      <c r="I20" s="136">
        <f>VLOOKUP(C20,[3]统计局!$C$3:$E$44,3,FALSE)</f>
        <v>2018.5</v>
      </c>
      <c r="J20" s="171"/>
      <c r="K20" s="182" t="s">
        <v>632</v>
      </c>
      <c r="L20" s="183"/>
      <c r="M20" s="183"/>
      <c r="N20" s="183"/>
      <c r="O20" s="183"/>
      <c r="P20" s="183"/>
      <c r="Q20" s="183"/>
      <c r="R20" s="183"/>
      <c r="S20" s="187"/>
      <c r="T20" s="171"/>
    </row>
    <row r="21" hidden="1" customHeight="1" spans="1:20">
      <c r="A21" s="128">
        <v>14</v>
      </c>
      <c r="B21" s="158" t="s">
        <v>662</v>
      </c>
      <c r="C21" s="158" t="s">
        <v>663</v>
      </c>
      <c r="D21" s="160" t="s">
        <v>661</v>
      </c>
      <c r="E21" s="134" t="str">
        <f>VLOOKUP(B21,[3]政数局!$B$4:$H$35,7,FALSE)</f>
        <v>是</v>
      </c>
      <c r="F21" s="134" t="str">
        <f>VLOOKUP(B21,[3]政数局!$B$4:$H$35,5,FALSE)</f>
        <v>制造业</v>
      </c>
      <c r="G21" s="135" t="str">
        <f>VLOOKUP(C21,[3]税务局!$C$3:$K$36,3,FALSE)</f>
        <v>是</v>
      </c>
      <c r="H21" s="136" t="str">
        <f>VLOOKUP(C21,[3]统计局!$C$3:$E$44,2,FALSE)</f>
        <v>是</v>
      </c>
      <c r="I21" s="136">
        <f>VLOOKUP(C21,[3]统计局!$C$3:$E$44,3,FALSE)</f>
        <v>2017.7</v>
      </c>
      <c r="J21" s="171"/>
      <c r="K21" s="182" t="s">
        <v>632</v>
      </c>
      <c r="L21" s="183"/>
      <c r="M21" s="183"/>
      <c r="N21" s="183"/>
      <c r="O21" s="183"/>
      <c r="P21" s="183"/>
      <c r="Q21" s="183"/>
      <c r="R21" s="183"/>
      <c r="S21" s="187"/>
      <c r="T21" s="171"/>
    </row>
    <row r="22" hidden="1" customHeight="1" spans="1:20">
      <c r="A22" s="128">
        <v>15</v>
      </c>
      <c r="B22" s="158" t="s">
        <v>664</v>
      </c>
      <c r="C22" s="158" t="s">
        <v>665</v>
      </c>
      <c r="D22" s="160" t="s">
        <v>661</v>
      </c>
      <c r="E22" s="134" t="str">
        <f>VLOOKUP(B22,[3]政数局!$B$4:$H$35,7,FALSE)</f>
        <v>是</v>
      </c>
      <c r="F22" s="134" t="str">
        <f>VLOOKUP(B22,[3]政数局!$B$4:$H$35,5,FALSE)</f>
        <v>制造业</v>
      </c>
      <c r="G22" s="135" t="str">
        <f>VLOOKUP(C22,[3]税务局!$C$3:$K$36,3,FALSE)</f>
        <v>是</v>
      </c>
      <c r="H22" s="136" t="str">
        <f>VLOOKUP(C22,[3]统计局!$C$3:$E$44,2,FALSE)</f>
        <v>否</v>
      </c>
      <c r="I22" s="136">
        <f>VLOOKUP(C22,[3]统计局!$C$3:$E$44,3,FALSE)</f>
        <v>0</v>
      </c>
      <c r="J22" s="171"/>
      <c r="K22" s="182" t="s">
        <v>632</v>
      </c>
      <c r="L22" s="183"/>
      <c r="M22" s="183"/>
      <c r="N22" s="183"/>
      <c r="O22" s="183"/>
      <c r="P22" s="183"/>
      <c r="Q22" s="183"/>
      <c r="R22" s="183"/>
      <c r="S22" s="187"/>
      <c r="T22" s="171"/>
    </row>
    <row r="23" hidden="1" customHeight="1" spans="1:20">
      <c r="A23" s="128">
        <v>16</v>
      </c>
      <c r="B23" s="161" t="s">
        <v>666</v>
      </c>
      <c r="C23" s="158" t="s">
        <v>667</v>
      </c>
      <c r="D23" s="160" t="s">
        <v>661</v>
      </c>
      <c r="E23" s="134" t="str">
        <f>VLOOKUP(B23,[3]政数局!$B$4:$H$35,7,FALSE)</f>
        <v>是</v>
      </c>
      <c r="F23" s="134" t="str">
        <f>VLOOKUP(B23,[3]政数局!$B$4:$H$35,5,FALSE)</f>
        <v>制造业</v>
      </c>
      <c r="G23" s="135" t="str">
        <f>VLOOKUP(C23,[3]税务局!$C$3:$K$36,3,FALSE)</f>
        <v>是</v>
      </c>
      <c r="H23" s="136" t="str">
        <f>VLOOKUP(C23,[3]统计局!$C$3:$E$44,2,FALSE)</f>
        <v>是</v>
      </c>
      <c r="I23" s="136">
        <f>VLOOKUP(C23,[3]统计局!$C$3:$E$44,3,FALSE)</f>
        <v>2015.3</v>
      </c>
      <c r="J23" s="171"/>
      <c r="K23" s="182" t="s">
        <v>632</v>
      </c>
      <c r="L23" s="183"/>
      <c r="M23" s="183"/>
      <c r="N23" s="183"/>
      <c r="O23" s="183"/>
      <c r="P23" s="183"/>
      <c r="Q23" s="183"/>
      <c r="R23" s="183"/>
      <c r="S23" s="187"/>
      <c r="T23" s="171"/>
    </row>
    <row r="24" hidden="1" customHeight="1" spans="1:20">
      <c r="A24" s="128">
        <v>17</v>
      </c>
      <c r="B24" s="161" t="s">
        <v>668</v>
      </c>
      <c r="C24" s="158" t="s">
        <v>669</v>
      </c>
      <c r="D24" s="160" t="s">
        <v>661</v>
      </c>
      <c r="E24" s="134" t="str">
        <f>VLOOKUP(B24,[3]政数局!$B$4:$H$35,7,FALSE)</f>
        <v>是</v>
      </c>
      <c r="F24" s="134" t="str">
        <f>VLOOKUP(B24,[3]政数局!$B$4:$H$35,5,FALSE)</f>
        <v>制造业</v>
      </c>
      <c r="G24" s="135" t="str">
        <f>VLOOKUP(C24,[3]税务局!$C$3:$K$36,3,FALSE)</f>
        <v>是</v>
      </c>
      <c r="H24" s="136" t="str">
        <f>VLOOKUP(C24,[3]统计局!$C$3:$E$44,2,FALSE)</f>
        <v>是</v>
      </c>
      <c r="I24" s="136">
        <f>VLOOKUP(C24,[3]统计局!$C$3:$E$44,3,FALSE)</f>
        <v>2014.1</v>
      </c>
      <c r="J24" s="171"/>
      <c r="K24" s="182" t="s">
        <v>632</v>
      </c>
      <c r="L24" s="183"/>
      <c r="M24" s="183"/>
      <c r="N24" s="183"/>
      <c r="O24" s="183"/>
      <c r="P24" s="183"/>
      <c r="Q24" s="183"/>
      <c r="R24" s="183"/>
      <c r="S24" s="187"/>
      <c r="T24" s="171"/>
    </row>
    <row r="25" hidden="1" customHeight="1" spans="1:20">
      <c r="A25" s="128">
        <v>18</v>
      </c>
      <c r="B25" s="161" t="s">
        <v>670</v>
      </c>
      <c r="C25" s="158" t="s">
        <v>671</v>
      </c>
      <c r="D25" s="160" t="s">
        <v>661</v>
      </c>
      <c r="E25" s="134" t="str">
        <f>VLOOKUP(B25,[3]政数局!$B$4:$H$35,7,FALSE)</f>
        <v>是</v>
      </c>
      <c r="F25" s="134" t="str">
        <f>VLOOKUP(B25,[3]政数局!$B$4:$H$35,5,FALSE)</f>
        <v>制造业</v>
      </c>
      <c r="G25" s="135" t="str">
        <f>VLOOKUP(C25,[3]税务局!$C$3:$K$36,3,FALSE)</f>
        <v>是（税务登记日期为2019年1月21日）</v>
      </c>
      <c r="H25" s="136" t="str">
        <f>VLOOKUP(C25,[3]统计局!$C$3:$E$44,2,FALSE)</f>
        <v>是</v>
      </c>
      <c r="I25" s="136">
        <f>VLOOKUP(C25,[3]统计局!$C$3:$E$44,3,FALSE)</f>
        <v>2018</v>
      </c>
      <c r="J25" s="171"/>
      <c r="K25" s="182" t="s">
        <v>632</v>
      </c>
      <c r="L25" s="183"/>
      <c r="M25" s="183"/>
      <c r="N25" s="183"/>
      <c r="O25" s="183"/>
      <c r="P25" s="183"/>
      <c r="Q25" s="183"/>
      <c r="R25" s="183"/>
      <c r="S25" s="187"/>
      <c r="T25" s="171"/>
    </row>
    <row r="26" hidden="1" customHeight="1" spans="1:20">
      <c r="A26" s="128">
        <v>19</v>
      </c>
      <c r="B26" s="161" t="s">
        <v>672</v>
      </c>
      <c r="C26" s="158" t="s">
        <v>673</v>
      </c>
      <c r="D26" s="160" t="s">
        <v>661</v>
      </c>
      <c r="E26" s="134" t="str">
        <f>VLOOKUP(B26,[3]政数局!$B$4:$H$35,7,FALSE)</f>
        <v>已注销</v>
      </c>
      <c r="F26" s="134" t="str">
        <f>VLOOKUP(B26,[3]政数局!$B$4:$H$35,5,FALSE)</f>
        <v>/</v>
      </c>
      <c r="G26" s="135" t="str">
        <f>VLOOKUP(C26,[3]税务局!$C$3:$K$36,3,FALSE)</f>
        <v>已注销（2019年12月30日注销）</v>
      </c>
      <c r="H26" s="136" t="str">
        <f>VLOOKUP(C26,[3]统计局!$C$3:$E$44,2,FALSE)</f>
        <v>是</v>
      </c>
      <c r="I26" s="136">
        <f>VLOOKUP(C26,[3]统计局!$C$3:$E$44,3,FALSE)</f>
        <v>2015.11</v>
      </c>
      <c r="J26" s="171"/>
      <c r="K26" s="182" t="s">
        <v>632</v>
      </c>
      <c r="L26" s="183"/>
      <c r="M26" s="183"/>
      <c r="N26" s="183"/>
      <c r="O26" s="183"/>
      <c r="P26" s="183"/>
      <c r="Q26" s="183"/>
      <c r="R26" s="183"/>
      <c r="S26" s="187"/>
      <c r="T26" s="171"/>
    </row>
    <row r="27" hidden="1" customHeight="1" spans="1:20">
      <c r="A27" s="128">
        <v>20</v>
      </c>
      <c r="B27" s="161" t="s">
        <v>674</v>
      </c>
      <c r="C27" s="158" t="s">
        <v>675</v>
      </c>
      <c r="D27" s="160" t="s">
        <v>661</v>
      </c>
      <c r="E27" s="134" t="str">
        <f>VLOOKUP(B27,[3]政数局!$B$4:$H$35,7,FALSE)</f>
        <v>个体工商户</v>
      </c>
      <c r="F27" s="134" t="str">
        <f>VLOOKUP(B27,[3]政数局!$B$4:$H$35,5,FALSE)</f>
        <v>/</v>
      </c>
      <c r="G27" s="135" t="str">
        <f>VLOOKUP(C27,[3]税务局!$C$3:$K$36,3,FALSE)</f>
        <v>是</v>
      </c>
      <c r="H27" s="136" t="str">
        <f>VLOOKUP(C27,[3]统计局!$C$3:$E$44,2,FALSE)</f>
        <v>否</v>
      </c>
      <c r="I27" s="136">
        <f>VLOOKUP(C27,[3]统计局!$C$3:$E$44,3,FALSE)</f>
        <v>0</v>
      </c>
      <c r="J27" s="171"/>
      <c r="K27" s="182" t="s">
        <v>632</v>
      </c>
      <c r="L27" s="183"/>
      <c r="M27" s="183"/>
      <c r="N27" s="183"/>
      <c r="O27" s="183"/>
      <c r="P27" s="183"/>
      <c r="Q27" s="183"/>
      <c r="R27" s="183"/>
      <c r="S27" s="187"/>
      <c r="T27" s="171"/>
    </row>
    <row r="28" hidden="1" customHeight="1" spans="1:20">
      <c r="A28" s="128">
        <v>21</v>
      </c>
      <c r="B28" s="161" t="s">
        <v>676</v>
      </c>
      <c r="C28" s="158" t="s">
        <v>677</v>
      </c>
      <c r="D28" s="160" t="s">
        <v>661</v>
      </c>
      <c r="E28" s="134" t="str">
        <f>VLOOKUP(B28,[3]政数局!$B$4:$H$35,7,FALSE)</f>
        <v>个体工商户</v>
      </c>
      <c r="F28" s="134" t="str">
        <f>VLOOKUP(B28,[3]政数局!$B$4:$H$35,5,FALSE)</f>
        <v>/</v>
      </c>
      <c r="G28" s="135" t="str">
        <f>VLOOKUP(C28,[3]税务局!$C$3:$K$36,3,FALSE)</f>
        <v>是</v>
      </c>
      <c r="H28" s="136" t="str">
        <f>VLOOKUP(C28,[3]统计局!$C$3:$E$44,2,FALSE)</f>
        <v>否</v>
      </c>
      <c r="I28" s="136">
        <f>VLOOKUP(C28,[3]统计局!$C$3:$E$44,3,FALSE)</f>
        <v>0</v>
      </c>
      <c r="J28" s="171"/>
      <c r="K28" s="182" t="s">
        <v>632</v>
      </c>
      <c r="L28" s="183"/>
      <c r="M28" s="183"/>
      <c r="N28" s="183"/>
      <c r="O28" s="183"/>
      <c r="P28" s="183"/>
      <c r="Q28" s="183"/>
      <c r="R28" s="183"/>
      <c r="S28" s="187"/>
      <c r="T28" s="171"/>
    </row>
    <row r="29" hidden="1" customHeight="1" spans="1:20">
      <c r="A29" s="128">
        <v>22</v>
      </c>
      <c r="B29" s="161" t="s">
        <v>678</v>
      </c>
      <c r="C29" s="158" t="s">
        <v>679</v>
      </c>
      <c r="D29" s="160" t="s">
        <v>661</v>
      </c>
      <c r="E29" s="134" t="str">
        <f>VLOOKUP(B29,[3]政数局!$B$4:$H$35,7,FALSE)</f>
        <v>是</v>
      </c>
      <c r="F29" s="134" t="str">
        <f>VLOOKUP(B29,[3]政数局!$B$4:$H$35,5,FALSE)</f>
        <v>制造业</v>
      </c>
      <c r="G29" s="135" t="str">
        <f>VLOOKUP(C29,[3]税务局!$C$3:$K$36,3,FALSE)</f>
        <v>是</v>
      </c>
      <c r="H29" s="136" t="str">
        <f>VLOOKUP(C29,[3]统计局!$C$3:$E$44,2,FALSE)</f>
        <v>是</v>
      </c>
      <c r="I29" s="136">
        <f>VLOOKUP(C29,[3]统计局!$C$3:$E$44,3,FALSE)</f>
        <v>2014.11</v>
      </c>
      <c r="J29" s="171"/>
      <c r="K29" s="182" t="s">
        <v>632</v>
      </c>
      <c r="L29" s="183"/>
      <c r="M29" s="183"/>
      <c r="N29" s="183"/>
      <c r="O29" s="183"/>
      <c r="P29" s="183"/>
      <c r="Q29" s="183"/>
      <c r="R29" s="183"/>
      <c r="S29" s="187"/>
      <c r="T29" s="171"/>
    </row>
    <row r="30" hidden="1" customHeight="1" spans="1:20">
      <c r="A30" s="128">
        <v>23</v>
      </c>
      <c r="B30" s="161" t="s">
        <v>680</v>
      </c>
      <c r="C30" s="158" t="s">
        <v>681</v>
      </c>
      <c r="D30" s="160" t="s">
        <v>661</v>
      </c>
      <c r="E30" s="134" t="str">
        <f>VLOOKUP(B30,[3]政数局!$B$4:$H$35,7,FALSE)</f>
        <v>是</v>
      </c>
      <c r="F30" s="134" t="str">
        <f>VLOOKUP(B30,[3]政数局!$B$4:$H$35,5,FALSE)</f>
        <v>制造业</v>
      </c>
      <c r="G30" s="135" t="str">
        <f>VLOOKUP(C30,[3]税务局!$C$3:$K$36,3,FALSE)</f>
        <v>是</v>
      </c>
      <c r="H30" s="136" t="str">
        <f>VLOOKUP(C30,[3]统计局!$C$3:$E$44,2,FALSE)</f>
        <v>是</v>
      </c>
      <c r="I30" s="136">
        <f>VLOOKUP(C30,[3]统计局!$C$3:$E$44,3,FALSE)</f>
        <v>2013.8</v>
      </c>
      <c r="J30" s="171"/>
      <c r="K30" s="182" t="s">
        <v>632</v>
      </c>
      <c r="L30" s="183"/>
      <c r="M30" s="183"/>
      <c r="N30" s="183"/>
      <c r="O30" s="183"/>
      <c r="P30" s="183"/>
      <c r="Q30" s="183"/>
      <c r="R30" s="183"/>
      <c r="S30" s="187"/>
      <c r="T30" s="171"/>
    </row>
    <row r="31" hidden="1" customHeight="1" spans="1:20">
      <c r="A31" s="128">
        <v>24</v>
      </c>
      <c r="B31" s="161" t="s">
        <v>682</v>
      </c>
      <c r="C31" s="162" t="s">
        <v>683</v>
      </c>
      <c r="D31" s="160" t="s">
        <v>661</v>
      </c>
      <c r="E31" s="134" t="str">
        <f>VLOOKUP(B31,[3]政数局!$B$4:$H$35,7,FALSE)</f>
        <v>是</v>
      </c>
      <c r="F31" s="134" t="str">
        <f>VLOOKUP(B31,[3]政数局!$B$4:$H$35,5,FALSE)</f>
        <v>制造业</v>
      </c>
      <c r="G31" s="135" t="str">
        <f>VLOOKUP(C31,[3]税务局!$C$3:$K$36,3,FALSE)</f>
        <v>是</v>
      </c>
      <c r="H31" s="136" t="str">
        <f>VLOOKUP(C31,[3]统计局!$C$3:$E$44,2,FALSE)</f>
        <v>是</v>
      </c>
      <c r="I31" s="136">
        <f>VLOOKUP(C31,[3]统计局!$C$3:$E$44,3,FALSE)</f>
        <v>2017.6</v>
      </c>
      <c r="J31" s="171"/>
      <c r="K31" s="182" t="s">
        <v>632</v>
      </c>
      <c r="L31" s="183"/>
      <c r="M31" s="183"/>
      <c r="N31" s="183"/>
      <c r="O31" s="183"/>
      <c r="P31" s="183"/>
      <c r="Q31" s="183"/>
      <c r="R31" s="183"/>
      <c r="S31" s="187"/>
      <c r="T31" s="171"/>
    </row>
    <row r="32" hidden="1" customHeight="1" spans="1:20">
      <c r="A32" s="128">
        <v>25</v>
      </c>
      <c r="B32" s="161" t="s">
        <v>684</v>
      </c>
      <c r="C32" s="158" t="s">
        <v>685</v>
      </c>
      <c r="D32" s="160" t="s">
        <v>661</v>
      </c>
      <c r="E32" s="134" t="str">
        <f>VLOOKUP(B32,[3]政数局!$B$4:$H$35,7,FALSE)</f>
        <v>是</v>
      </c>
      <c r="F32" s="134" t="str">
        <f>VLOOKUP(B32,[3]政数局!$B$4:$H$35,5,FALSE)</f>
        <v>制造业</v>
      </c>
      <c r="G32" s="135" t="str">
        <f>VLOOKUP(C32,[3]税务局!$C$3:$K$36,3,FALSE)</f>
        <v>是</v>
      </c>
      <c r="H32" s="136" t="str">
        <f>VLOOKUP(C32,[3]统计局!$C$3:$E$44,2,FALSE)</f>
        <v>是</v>
      </c>
      <c r="I32" s="136">
        <f>VLOOKUP(C32,[3]统计局!$C$3:$E$44,3,FALSE)</f>
        <v>2015.9</v>
      </c>
      <c r="J32" s="171"/>
      <c r="K32" s="182" t="s">
        <v>632</v>
      </c>
      <c r="L32" s="183"/>
      <c r="M32" s="183"/>
      <c r="N32" s="183"/>
      <c r="O32" s="183"/>
      <c r="P32" s="183"/>
      <c r="Q32" s="183"/>
      <c r="R32" s="183"/>
      <c r="S32" s="187"/>
      <c r="T32" s="171"/>
    </row>
    <row r="33" hidden="1" customHeight="1" spans="1:20">
      <c r="A33" s="128">
        <v>26</v>
      </c>
      <c r="B33" s="161" t="s">
        <v>686</v>
      </c>
      <c r="C33" s="158" t="s">
        <v>687</v>
      </c>
      <c r="D33" s="160" t="s">
        <v>661</v>
      </c>
      <c r="E33" s="134" t="str">
        <f>VLOOKUP(B33,[3]政数局!$B$4:$H$35,7,FALSE)</f>
        <v>是</v>
      </c>
      <c r="F33" s="134" t="str">
        <f>VLOOKUP(B33,[3]政数局!$B$4:$H$35,5,FALSE)</f>
        <v>制造业</v>
      </c>
      <c r="G33" s="135" t="str">
        <f>VLOOKUP(C33,[3]税务局!$C$3:$K$36,3,FALSE)</f>
        <v>是</v>
      </c>
      <c r="H33" s="136" t="str">
        <f>VLOOKUP(C33,[3]统计局!$C$3:$E$44,2,FALSE)</f>
        <v>是</v>
      </c>
      <c r="I33" s="136">
        <f>VLOOKUP(C33,[3]统计局!$C$3:$E$44,3,FALSE)</f>
        <v>2018.11</v>
      </c>
      <c r="J33" s="171"/>
      <c r="K33" s="182" t="s">
        <v>632</v>
      </c>
      <c r="L33" s="183"/>
      <c r="M33" s="183"/>
      <c r="N33" s="183"/>
      <c r="O33" s="183"/>
      <c r="P33" s="183"/>
      <c r="Q33" s="183"/>
      <c r="R33" s="183"/>
      <c r="S33" s="187"/>
      <c r="T33" s="171"/>
    </row>
    <row r="34" hidden="1" customHeight="1" spans="1:20">
      <c r="A34" s="128">
        <v>27</v>
      </c>
      <c r="B34" s="161" t="s">
        <v>688</v>
      </c>
      <c r="C34" s="158" t="s">
        <v>689</v>
      </c>
      <c r="D34" s="160" t="s">
        <v>661</v>
      </c>
      <c r="E34" s="134" t="str">
        <f>VLOOKUP(B34,[3]政数局!$B$4:$H$35,7,FALSE)</f>
        <v>是</v>
      </c>
      <c r="F34" s="134" t="str">
        <f>VLOOKUP(B34,[3]政数局!$B$4:$H$35,5,FALSE)</f>
        <v>制造业</v>
      </c>
      <c r="G34" s="135" t="str">
        <f>VLOOKUP(C34,[3]税务局!$C$3:$K$36,3,FALSE)</f>
        <v>是</v>
      </c>
      <c r="H34" s="136" t="str">
        <f>VLOOKUP(C34,[3]统计局!$C$3:$E$44,2,FALSE)</f>
        <v>是</v>
      </c>
      <c r="I34" s="136">
        <f>VLOOKUP(C34,[3]统计局!$C$3:$E$44,3,FALSE)</f>
        <v>2017.12</v>
      </c>
      <c r="J34" s="171"/>
      <c r="K34" s="182" t="s">
        <v>632</v>
      </c>
      <c r="L34" s="183"/>
      <c r="M34" s="183"/>
      <c r="N34" s="183"/>
      <c r="O34" s="183"/>
      <c r="P34" s="183"/>
      <c r="Q34" s="183"/>
      <c r="R34" s="183"/>
      <c r="S34" s="187"/>
      <c r="T34" s="171"/>
    </row>
    <row r="35" hidden="1" customHeight="1" spans="1:20">
      <c r="A35" s="128">
        <v>28</v>
      </c>
      <c r="B35" s="161" t="s">
        <v>690</v>
      </c>
      <c r="C35" s="158" t="s">
        <v>691</v>
      </c>
      <c r="D35" s="160" t="s">
        <v>661</v>
      </c>
      <c r="E35" s="134" t="str">
        <f>VLOOKUP(B35,[3]政数局!$B$4:$H$35,7,FALSE)</f>
        <v>是</v>
      </c>
      <c r="F35" s="134" t="str">
        <f>VLOOKUP(B35,[3]政数局!$B$4:$H$35,5,FALSE)</f>
        <v>制造业</v>
      </c>
      <c r="G35" s="135" t="str">
        <f>VLOOKUP(C35,[3]税务局!$C$3:$K$36,3,FALSE)</f>
        <v>是</v>
      </c>
      <c r="H35" s="136" t="str">
        <f>VLOOKUP(C35,[3]统计局!$C$3:$E$44,2,FALSE)</f>
        <v>是</v>
      </c>
      <c r="I35" s="136">
        <f>VLOOKUP(C35,[3]统计局!$C$3:$E$44,3,FALSE)</f>
        <v>2018</v>
      </c>
      <c r="J35" s="171"/>
      <c r="K35" s="182" t="s">
        <v>632</v>
      </c>
      <c r="L35" s="183"/>
      <c r="M35" s="183"/>
      <c r="N35" s="183"/>
      <c r="O35" s="183"/>
      <c r="P35" s="183"/>
      <c r="Q35" s="183"/>
      <c r="R35" s="183"/>
      <c r="S35" s="187"/>
      <c r="T35" s="171"/>
    </row>
    <row r="36" hidden="1" customHeight="1" spans="1:20">
      <c r="A36" s="128">
        <v>29</v>
      </c>
      <c r="B36" s="163" t="s">
        <v>692</v>
      </c>
      <c r="C36" s="158" t="s">
        <v>693</v>
      </c>
      <c r="D36" s="160" t="s">
        <v>661</v>
      </c>
      <c r="E36" s="134" t="str">
        <f>VLOOKUP(B36,[3]政数局!$B$4:$H$35,7,FALSE)</f>
        <v>是</v>
      </c>
      <c r="F36" s="134" t="str">
        <f>VLOOKUP(B36,[3]政数局!$B$4:$H$35,5,FALSE)</f>
        <v>制造业</v>
      </c>
      <c r="G36" s="135" t="str">
        <f>VLOOKUP(C36,[3]税务局!$C$3:$K$36,3,FALSE)</f>
        <v>是</v>
      </c>
      <c r="H36" s="136" t="str">
        <f>VLOOKUP(C36,[3]统计局!$C$3:$E$44,2,FALSE)</f>
        <v>是</v>
      </c>
      <c r="I36" s="136">
        <f>VLOOKUP(C36,[3]统计局!$C$3:$E$44,3,FALSE)</f>
        <v>2018</v>
      </c>
      <c r="J36" s="171"/>
      <c r="K36" s="182" t="s">
        <v>632</v>
      </c>
      <c r="L36" s="183"/>
      <c r="M36" s="183"/>
      <c r="N36" s="183"/>
      <c r="O36" s="183"/>
      <c r="P36" s="183"/>
      <c r="Q36" s="183"/>
      <c r="R36" s="183"/>
      <c r="S36" s="187"/>
      <c r="T36" s="171"/>
    </row>
    <row r="37" hidden="1" customHeight="1" spans="1:20">
      <c r="A37" s="128">
        <v>30</v>
      </c>
      <c r="B37" s="161" t="s">
        <v>694</v>
      </c>
      <c r="C37" s="158" t="s">
        <v>695</v>
      </c>
      <c r="D37" s="160" t="s">
        <v>661</v>
      </c>
      <c r="E37" s="134" t="str">
        <f>VLOOKUP(B37,[3]政数局!$B$4:$H$35,7,FALSE)</f>
        <v>是</v>
      </c>
      <c r="F37" s="134" t="str">
        <f>VLOOKUP(B37,[3]政数局!$B$4:$H$35,5,FALSE)</f>
        <v>制造业</v>
      </c>
      <c r="G37" s="135" t="str">
        <f>VLOOKUP(C37,[3]税务局!$C$3:$K$36,3,FALSE)</f>
        <v>是</v>
      </c>
      <c r="H37" s="136" t="str">
        <f>VLOOKUP(C37,[3]统计局!$C$3:$E$44,2,FALSE)</f>
        <v>是</v>
      </c>
      <c r="I37" s="136">
        <f>VLOOKUP(C37,[3]统计局!$C$3:$E$44,3,FALSE)</f>
        <v>2018</v>
      </c>
      <c r="J37" s="171"/>
      <c r="K37" s="182" t="s">
        <v>632</v>
      </c>
      <c r="L37" s="183"/>
      <c r="M37" s="183"/>
      <c r="N37" s="183"/>
      <c r="O37" s="183"/>
      <c r="P37" s="183"/>
      <c r="Q37" s="183"/>
      <c r="R37" s="183"/>
      <c r="S37" s="187"/>
      <c r="T37" s="171"/>
    </row>
    <row r="38" hidden="1" customHeight="1" spans="1:20">
      <c r="A38" s="128">
        <v>31</v>
      </c>
      <c r="B38" s="161" t="s">
        <v>696</v>
      </c>
      <c r="C38" s="158" t="s">
        <v>697</v>
      </c>
      <c r="D38" s="160" t="s">
        <v>661</v>
      </c>
      <c r="E38" s="134" t="str">
        <f>VLOOKUP(B38,[3]政数局!$B$4:$H$35,7,FALSE)</f>
        <v>是</v>
      </c>
      <c r="F38" s="134" t="str">
        <f>VLOOKUP(B38,[3]政数局!$B$4:$H$35,5,FALSE)</f>
        <v>制造业</v>
      </c>
      <c r="G38" s="135" t="str">
        <f>VLOOKUP(C38,[3]税务局!$C$3:$K$36,3,FALSE)</f>
        <v>是</v>
      </c>
      <c r="H38" s="136" t="str">
        <f>VLOOKUP(C38,[3]统计局!$C$3:$E$44,2,FALSE)</f>
        <v>是</v>
      </c>
      <c r="I38" s="136">
        <f>VLOOKUP(C38,[3]统计局!$C$3:$E$44,3,FALSE)</f>
        <v>2018</v>
      </c>
      <c r="J38" s="171"/>
      <c r="K38" s="182" t="s">
        <v>632</v>
      </c>
      <c r="L38" s="183"/>
      <c r="M38" s="183"/>
      <c r="N38" s="183"/>
      <c r="O38" s="183"/>
      <c r="P38" s="183"/>
      <c r="Q38" s="183"/>
      <c r="R38" s="183"/>
      <c r="S38" s="187"/>
      <c r="T38" s="171"/>
    </row>
    <row r="39" hidden="1" customHeight="1" spans="1:20">
      <c r="A39" s="128">
        <v>32</v>
      </c>
      <c r="B39" s="161" t="s">
        <v>698</v>
      </c>
      <c r="C39" s="159" t="s">
        <v>699</v>
      </c>
      <c r="D39" s="160" t="s">
        <v>661</v>
      </c>
      <c r="E39" s="134" t="str">
        <f>VLOOKUP(B39,[3]政数局!$B$4:$H$35,7,FALSE)</f>
        <v>是</v>
      </c>
      <c r="F39" s="134" t="str">
        <f>VLOOKUP(B39,[3]政数局!$B$4:$H$35,5,FALSE)</f>
        <v>制造业</v>
      </c>
      <c r="G39" s="135" t="str">
        <f>VLOOKUP(C39,[3]税务局!$C$3:$K$36,3,FALSE)</f>
        <v>是</v>
      </c>
      <c r="H39" s="136" t="str">
        <f>VLOOKUP(C39,[3]统计局!$C$3:$E$44,2,FALSE)</f>
        <v>是</v>
      </c>
      <c r="I39" s="136" t="str">
        <f>VLOOKUP(C39,[3]统计局!$C$3:$E$44,3,FALSE)</f>
        <v>2015.3</v>
      </c>
      <c r="J39" s="171"/>
      <c r="K39" s="182" t="s">
        <v>632</v>
      </c>
      <c r="L39" s="183"/>
      <c r="M39" s="183"/>
      <c r="N39" s="183"/>
      <c r="O39" s="183"/>
      <c r="P39" s="183"/>
      <c r="Q39" s="183"/>
      <c r="R39" s="183"/>
      <c r="S39" s="187"/>
      <c r="T39" s="171"/>
    </row>
    <row r="40" hidden="1" customHeight="1" spans="1:20">
      <c r="A40" s="128">
        <v>33</v>
      </c>
      <c r="B40" s="161" t="s">
        <v>700</v>
      </c>
      <c r="C40" s="159" t="s">
        <v>701</v>
      </c>
      <c r="D40" s="160" t="s">
        <v>661</v>
      </c>
      <c r="E40" s="134" t="str">
        <f>VLOOKUP(B40,[3]政数局!$B$4:$H$35,7,FALSE)</f>
        <v>是</v>
      </c>
      <c r="F40" s="134" t="str">
        <f>VLOOKUP(B40,[3]政数局!$B$4:$H$35,5,FALSE)</f>
        <v>制造业</v>
      </c>
      <c r="G40" s="135" t="str">
        <f>VLOOKUP(C40,[3]税务局!$C$3:$K$36,3,FALSE)</f>
        <v>是</v>
      </c>
      <c r="H40" s="136" t="str">
        <f>VLOOKUP(C40,[3]统计局!$C$3:$E$44,2,FALSE)</f>
        <v>是</v>
      </c>
      <c r="I40" s="136" t="str">
        <f>VLOOKUP(C40,[3]统计局!$C$3:$E$44,3,FALSE)</f>
        <v>2018</v>
      </c>
      <c r="J40" s="171"/>
      <c r="K40" s="182" t="s">
        <v>632</v>
      </c>
      <c r="L40" s="183"/>
      <c r="M40" s="183"/>
      <c r="N40" s="183"/>
      <c r="O40" s="183"/>
      <c r="P40" s="183"/>
      <c r="Q40" s="183"/>
      <c r="R40" s="183"/>
      <c r="S40" s="187"/>
      <c r="T40" s="171"/>
    </row>
    <row r="41" hidden="1" customHeight="1" spans="1:20">
      <c r="A41" s="128">
        <v>34</v>
      </c>
      <c r="B41" s="161" t="s">
        <v>702</v>
      </c>
      <c r="C41" s="159" t="s">
        <v>703</v>
      </c>
      <c r="D41" s="160" t="s">
        <v>661</v>
      </c>
      <c r="E41" s="134" t="str">
        <f>VLOOKUP(B41,[3]政数局!$B$4:$H$35,7,FALSE)</f>
        <v>是</v>
      </c>
      <c r="F41" s="134" t="str">
        <f>VLOOKUP(B41,[3]政数局!$B$4:$H$35,5,FALSE)</f>
        <v>科学研究和技术服务业</v>
      </c>
      <c r="G41" s="135" t="str">
        <f>VLOOKUP(C41,[3]税务局!$C$3:$K$36,3,FALSE)</f>
        <v>是</v>
      </c>
      <c r="H41" s="136" t="str">
        <f>VLOOKUP(C41,[3]统计局!$C$3:$E$44,2,FALSE)</f>
        <v>是</v>
      </c>
      <c r="I41" s="136" t="str">
        <f>VLOOKUP(C41,[3]统计局!$C$3:$E$44,3,FALSE)</f>
        <v>2015.3</v>
      </c>
      <c r="J41" s="171"/>
      <c r="K41" s="182" t="s">
        <v>632</v>
      </c>
      <c r="L41" s="183"/>
      <c r="M41" s="183"/>
      <c r="N41" s="183"/>
      <c r="O41" s="183"/>
      <c r="P41" s="183"/>
      <c r="Q41" s="183"/>
      <c r="R41" s="183"/>
      <c r="S41" s="187"/>
      <c r="T41" s="171"/>
    </row>
    <row r="42" hidden="1" customHeight="1" spans="1:20">
      <c r="A42" s="128">
        <v>35</v>
      </c>
      <c r="B42" s="161" t="s">
        <v>704</v>
      </c>
      <c r="C42" s="159" t="s">
        <v>705</v>
      </c>
      <c r="D42" s="160" t="s">
        <v>661</v>
      </c>
      <c r="E42" s="134" t="str">
        <f>VLOOKUP(B42,[3]政数局!$B$4:$H$35,7,FALSE)</f>
        <v>是</v>
      </c>
      <c r="F42" s="134" t="str">
        <f>VLOOKUP(B42,[3]政数局!$B$4:$H$35,5,FALSE)</f>
        <v>制造业</v>
      </c>
      <c r="G42" s="135" t="str">
        <f>VLOOKUP(C42,[3]税务局!$C$3:$K$36,3,FALSE)</f>
        <v>是</v>
      </c>
      <c r="H42" s="136" t="str">
        <f>VLOOKUP(C42,[3]统计局!$C$3:$E$44,2,FALSE)</f>
        <v>是</v>
      </c>
      <c r="I42" s="136" t="str">
        <f>VLOOKUP(C42,[3]统计局!$C$3:$E$44,3,FALSE)</f>
        <v>2018.11</v>
      </c>
      <c r="J42" s="171"/>
      <c r="K42" s="182" t="s">
        <v>632</v>
      </c>
      <c r="L42" s="183"/>
      <c r="M42" s="183"/>
      <c r="N42" s="183"/>
      <c r="O42" s="183"/>
      <c r="P42" s="183"/>
      <c r="Q42" s="183"/>
      <c r="R42" s="183"/>
      <c r="S42" s="187"/>
      <c r="T42" s="171"/>
    </row>
    <row r="43" hidden="1" customHeight="1" spans="1:20">
      <c r="A43" s="128">
        <v>36</v>
      </c>
      <c r="B43" s="161" t="s">
        <v>706</v>
      </c>
      <c r="C43" s="159" t="s">
        <v>707</v>
      </c>
      <c r="D43" s="160" t="s">
        <v>661</v>
      </c>
      <c r="E43" s="134" t="str">
        <f>VLOOKUP(B43,[3]政数局!$B$4:$H$35,7,FALSE)</f>
        <v>是</v>
      </c>
      <c r="F43" s="134" t="str">
        <f>VLOOKUP(B43,[3]政数局!$B$4:$H$35,5,FALSE)</f>
        <v>制造业</v>
      </c>
      <c r="G43" s="135" t="str">
        <f>VLOOKUP(C43,[3]税务局!$C$3:$K$36,3,FALSE)</f>
        <v>是</v>
      </c>
      <c r="H43" s="136" t="str">
        <f>VLOOKUP(C43,[3]统计局!$C$3:$E$44,2,FALSE)</f>
        <v>是</v>
      </c>
      <c r="I43" s="136" t="str">
        <f>VLOOKUP(C43,[3]统计局!$C$3:$E$44,3,FALSE)</f>
        <v>2015.8</v>
      </c>
      <c r="J43" s="171"/>
      <c r="K43" s="182" t="s">
        <v>632</v>
      </c>
      <c r="L43" s="183"/>
      <c r="M43" s="183"/>
      <c r="N43" s="183"/>
      <c r="O43" s="183"/>
      <c r="P43" s="183"/>
      <c r="Q43" s="183"/>
      <c r="R43" s="183"/>
      <c r="S43" s="187"/>
      <c r="T43" s="171"/>
    </row>
    <row r="44" hidden="1" customHeight="1" spans="1:20">
      <c r="A44" s="128">
        <v>37</v>
      </c>
      <c r="B44" s="161" t="s">
        <v>708</v>
      </c>
      <c r="C44" s="158" t="s">
        <v>709</v>
      </c>
      <c r="D44" s="160" t="s">
        <v>661</v>
      </c>
      <c r="E44" s="134" t="str">
        <f>VLOOKUP(B44,[3]政数局!$B$4:$H$35,7,FALSE)</f>
        <v>是</v>
      </c>
      <c r="F44" s="134" t="str">
        <f>VLOOKUP(B44,[3]政数局!$B$4:$H$35,5,FALSE)</f>
        <v>制造业</v>
      </c>
      <c r="G44" s="135" t="str">
        <f>VLOOKUP(C44,[3]税务局!$C$3:$K$36,3,FALSE)</f>
        <v>是</v>
      </c>
      <c r="H44" s="136" t="str">
        <f>VLOOKUP(C44,[3]统计局!$C$3:$E$44,2,FALSE)</f>
        <v>是</v>
      </c>
      <c r="I44" s="136" t="str">
        <f>VLOOKUP(C44,[3]统计局!$C$3:$E$44,3,FALSE)</f>
        <v>2013.4</v>
      </c>
      <c r="J44" s="171"/>
      <c r="K44" s="182" t="s">
        <v>632</v>
      </c>
      <c r="L44" s="183"/>
      <c r="M44" s="183"/>
      <c r="N44" s="183"/>
      <c r="O44" s="183"/>
      <c r="P44" s="183"/>
      <c r="Q44" s="183"/>
      <c r="R44" s="183"/>
      <c r="S44" s="187"/>
      <c r="T44" s="171"/>
    </row>
    <row r="45" hidden="1" customHeight="1" spans="1:20">
      <c r="A45" s="128">
        <v>38</v>
      </c>
      <c r="B45" s="161" t="s">
        <v>710</v>
      </c>
      <c r="C45" s="158" t="s">
        <v>711</v>
      </c>
      <c r="D45" s="160" t="s">
        <v>661</v>
      </c>
      <c r="E45" s="134" t="str">
        <f>VLOOKUP(B45,[3]政数局!$B$4:$H$35,7,FALSE)</f>
        <v>是</v>
      </c>
      <c r="F45" s="134" t="str">
        <f>VLOOKUP(B45,[3]政数局!$B$4:$H$35,5,FALSE)</f>
        <v>制造业</v>
      </c>
      <c r="G45" s="135" t="str">
        <f>VLOOKUP(C45,[3]税务局!$C$3:$K$36,3,FALSE)</f>
        <v>是</v>
      </c>
      <c r="H45" s="136" t="str">
        <f>VLOOKUP(C45,[3]统计局!$C$3:$E$44,2,FALSE)</f>
        <v>是</v>
      </c>
      <c r="I45" s="136" t="str">
        <f>VLOOKUP(C45,[3]统计局!$C$3:$E$44,3,FALSE)</f>
        <v>2017.7</v>
      </c>
      <c r="J45" s="171"/>
      <c r="K45" s="182" t="s">
        <v>632</v>
      </c>
      <c r="L45" s="183"/>
      <c r="M45" s="183"/>
      <c r="N45" s="183"/>
      <c r="O45" s="183"/>
      <c r="P45" s="183"/>
      <c r="Q45" s="183"/>
      <c r="R45" s="183"/>
      <c r="S45" s="187"/>
      <c r="T45" s="171"/>
    </row>
    <row r="46" hidden="1" customHeight="1" spans="1:20">
      <c r="A46" s="128">
        <v>39</v>
      </c>
      <c r="B46" s="161" t="s">
        <v>712</v>
      </c>
      <c r="C46" s="158" t="s">
        <v>713</v>
      </c>
      <c r="D46" s="160" t="s">
        <v>661</v>
      </c>
      <c r="E46" s="134" t="str">
        <f>VLOOKUP(B46,[3]政数局!$B$4:$H$35,7,FALSE)</f>
        <v>是</v>
      </c>
      <c r="F46" s="134" t="str">
        <f>VLOOKUP(B46,[3]政数局!$B$4:$H$35,5,FALSE)</f>
        <v>制造业</v>
      </c>
      <c r="G46" s="135" t="str">
        <f>VLOOKUP(C46,[3]税务局!$C$3:$K$36,3,FALSE)</f>
        <v>是</v>
      </c>
      <c r="H46" s="136" t="str">
        <f>VLOOKUP(C46,[3]统计局!$C$3:$E$44,2,FALSE)</f>
        <v>是</v>
      </c>
      <c r="I46" s="136" t="str">
        <f>VLOOKUP(C46,[3]统计局!$C$3:$E$44,3,FALSE)</f>
        <v>2015.9</v>
      </c>
      <c r="J46" s="171"/>
      <c r="K46" s="182" t="s">
        <v>632</v>
      </c>
      <c r="L46" s="183"/>
      <c r="M46" s="183"/>
      <c r="N46" s="183"/>
      <c r="O46" s="183"/>
      <c r="P46" s="183"/>
      <c r="Q46" s="183"/>
      <c r="R46" s="183"/>
      <c r="S46" s="187"/>
      <c r="T46" s="171"/>
    </row>
    <row r="47" hidden="1" customHeight="1" spans="1:20">
      <c r="A47" s="128">
        <v>40</v>
      </c>
      <c r="B47" s="161" t="s">
        <v>714</v>
      </c>
      <c r="C47" s="164" t="s">
        <v>715</v>
      </c>
      <c r="D47" s="160" t="s">
        <v>661</v>
      </c>
      <c r="E47" s="134" t="str">
        <f>VLOOKUP(B47,[3]政数局!$B$4:$H$35,7,FALSE)</f>
        <v>是</v>
      </c>
      <c r="F47" s="134" t="str">
        <f>VLOOKUP(B47,[3]政数局!$B$4:$H$35,5,FALSE)</f>
        <v>制造业</v>
      </c>
      <c r="G47" s="135" t="str">
        <f>VLOOKUP(C47,[3]税务局!$C$3:$K$36,3,FALSE)</f>
        <v>是</v>
      </c>
      <c r="H47" s="136" t="str">
        <f>VLOOKUP(C47,[3]统计局!$C$3:$E$44,2,FALSE)</f>
        <v>是</v>
      </c>
      <c r="I47" s="136" t="str">
        <f>VLOOKUP(C47,[3]统计局!$C$3:$E$44,3,FALSE)</f>
        <v>2012.4</v>
      </c>
      <c r="J47" s="171"/>
      <c r="K47" s="184" t="s">
        <v>632</v>
      </c>
      <c r="L47" s="185"/>
      <c r="M47" s="185"/>
      <c r="N47" s="185"/>
      <c r="O47" s="185"/>
      <c r="P47" s="185"/>
      <c r="Q47" s="185"/>
      <c r="R47" s="185"/>
      <c r="S47" s="185"/>
      <c r="T47" s="171"/>
    </row>
  </sheetData>
  <autoFilter ref="D3:D47">
    <filterColumn colId="0">
      <filters>
        <filter val="先进制造业企业技改后奖补"/>
        <filter val="先进制造业企业资金配套&#10;先进制造业企业技改后奖补"/>
        <filter val="先进制造业企业技改后奖补&#10;先进制造业企业固定资产投资补助"/>
      </filters>
    </filterColumn>
    <extLst/>
  </autoFilter>
  <mergeCells count="82">
    <mergeCell ref="A2:T2"/>
    <mergeCell ref="K3:L3"/>
    <mergeCell ref="N3:R3"/>
    <mergeCell ref="K5:L5"/>
    <mergeCell ref="K6:L6"/>
    <mergeCell ref="E7:J7"/>
    <mergeCell ref="M7:R7"/>
    <mergeCell ref="E8:J8"/>
    <mergeCell ref="M8:R8"/>
    <mergeCell ref="E9:J9"/>
    <mergeCell ref="M9:R9"/>
    <mergeCell ref="E10:J10"/>
    <mergeCell ref="M10:R10"/>
    <mergeCell ref="E11:J11"/>
    <mergeCell ref="M11:R11"/>
    <mergeCell ref="E15:J15"/>
    <mergeCell ref="M15:R15"/>
    <mergeCell ref="E16:J16"/>
    <mergeCell ref="M16:R16"/>
    <mergeCell ref="K20:S20"/>
    <mergeCell ref="K21:S21"/>
    <mergeCell ref="K22:S22"/>
    <mergeCell ref="K23:S23"/>
    <mergeCell ref="K24:S24"/>
    <mergeCell ref="K25:S25"/>
    <mergeCell ref="K26:S26"/>
    <mergeCell ref="K27:S27"/>
    <mergeCell ref="K28:S28"/>
    <mergeCell ref="K29:S29"/>
    <mergeCell ref="K30:S30"/>
    <mergeCell ref="K31:S31"/>
    <mergeCell ref="K32:S32"/>
    <mergeCell ref="K33:S33"/>
    <mergeCell ref="K34:S34"/>
    <mergeCell ref="K35:S35"/>
    <mergeCell ref="K36:S36"/>
    <mergeCell ref="K37:S37"/>
    <mergeCell ref="K38:S38"/>
    <mergeCell ref="K39:S39"/>
    <mergeCell ref="K40:S40"/>
    <mergeCell ref="K41:S41"/>
    <mergeCell ref="K42:S42"/>
    <mergeCell ref="K43:S43"/>
    <mergeCell ref="K44:S44"/>
    <mergeCell ref="K45:S45"/>
    <mergeCell ref="K46:S46"/>
    <mergeCell ref="K47:S47"/>
    <mergeCell ref="A3:A4"/>
    <mergeCell ref="A12:A14"/>
    <mergeCell ref="A18:A19"/>
    <mergeCell ref="B3:B4"/>
    <mergeCell ref="B12:B14"/>
    <mergeCell ref="B18:B19"/>
    <mergeCell ref="C3:C4"/>
    <mergeCell ref="C12:C14"/>
    <mergeCell ref="C18:C19"/>
    <mergeCell ref="D3:D4"/>
    <mergeCell ref="D12:D14"/>
    <mergeCell ref="D18:D19"/>
    <mergeCell ref="E3:E4"/>
    <mergeCell ref="E18:E19"/>
    <mergeCell ref="F3:F4"/>
    <mergeCell ref="F18:F19"/>
    <mergeCell ref="G3:G4"/>
    <mergeCell ref="G18:G19"/>
    <mergeCell ref="H3:H4"/>
    <mergeCell ref="H18:H19"/>
    <mergeCell ref="I3:I4"/>
    <mergeCell ref="I18:I19"/>
    <mergeCell ref="J3:J4"/>
    <mergeCell ref="J18:J19"/>
    <mergeCell ref="M3:M4"/>
    <mergeCell ref="M18:M19"/>
    <mergeCell ref="N18:N19"/>
    <mergeCell ref="O18:O19"/>
    <mergeCell ref="P18:P19"/>
    <mergeCell ref="Q18:Q19"/>
    <mergeCell ref="R18:R19"/>
    <mergeCell ref="S3:S4"/>
    <mergeCell ref="S18:S19"/>
    <mergeCell ref="E12:J14"/>
    <mergeCell ref="M12:R14"/>
  </mergeCells>
  <conditionalFormatting sqref="B48:B1048576 B2:B12 B15:B18">
    <cfRule type="duplicateValues" dxfId="0" priority="1"/>
  </conditionalFormatting>
  <printOptions horizontalCentered="1"/>
  <pageMargins left="0.393700787401575" right="0.393700787401575" top="0.984251968503937" bottom="0.984251968503937" header="0.511811023622047" footer="0.511811023622047"/>
  <pageSetup paperSize="8" scale="47"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topLeftCell="A4" workbookViewId="0">
      <selection activeCell="A20" sqref="A20"/>
    </sheetView>
  </sheetViews>
  <sheetFormatPr defaultColWidth="9" defaultRowHeight="13.5" outlineLevelCol="6"/>
  <cols>
    <col min="1" max="1" width="81.6666666666667" customWidth="1"/>
    <col min="2" max="2" width="13.8833333333333" customWidth="1"/>
    <col min="3" max="3" width="10.2166666666667" customWidth="1"/>
    <col min="4" max="4" width="6" customWidth="1"/>
    <col min="7" max="7" width="43.6666666666667" customWidth="1"/>
  </cols>
  <sheetData>
    <row r="1" spans="1:2">
      <c r="A1" t="s">
        <v>716</v>
      </c>
      <c r="B1" t="s">
        <v>134</v>
      </c>
    </row>
    <row r="2" spans="1:2">
      <c r="A2" t="s">
        <v>717</v>
      </c>
      <c r="B2" t="s">
        <v>718</v>
      </c>
    </row>
    <row r="4" spans="1:2">
      <c r="A4" t="s">
        <v>719</v>
      </c>
      <c r="B4" t="s">
        <v>720</v>
      </c>
    </row>
    <row r="5" spans="1:4">
      <c r="A5" t="s">
        <v>721</v>
      </c>
      <c r="B5" t="s">
        <v>722</v>
      </c>
      <c r="C5" t="s">
        <v>723</v>
      </c>
      <c r="D5" t="s">
        <v>724</v>
      </c>
    </row>
    <row r="6" ht="14.25" spans="1:7">
      <c r="A6" s="115" t="s">
        <v>124</v>
      </c>
      <c r="B6" s="116">
        <v>166</v>
      </c>
      <c r="C6" s="116">
        <v>84</v>
      </c>
      <c r="D6" s="116">
        <v>250</v>
      </c>
      <c r="G6" s="117" t="s">
        <v>115</v>
      </c>
    </row>
    <row r="7" ht="14.25" spans="1:7">
      <c r="A7" s="118" t="s">
        <v>127</v>
      </c>
      <c r="B7" s="116">
        <v>166</v>
      </c>
      <c r="C7" s="116">
        <v>84</v>
      </c>
      <c r="D7" s="116">
        <v>250</v>
      </c>
      <c r="G7" s="117" t="s">
        <v>120</v>
      </c>
    </row>
    <row r="8" ht="14.25" spans="1:7">
      <c r="A8" s="115" t="s">
        <v>128</v>
      </c>
      <c r="B8" s="116"/>
      <c r="C8" s="116">
        <v>10</v>
      </c>
      <c r="D8" s="116">
        <v>10</v>
      </c>
      <c r="G8" s="117" t="s">
        <v>124</v>
      </c>
    </row>
    <row r="9" ht="14.25" spans="1:7">
      <c r="A9" s="118" t="s">
        <v>131</v>
      </c>
      <c r="B9" s="116"/>
      <c r="C9" s="116">
        <v>10</v>
      </c>
      <c r="D9" s="116">
        <v>10</v>
      </c>
      <c r="G9" s="117" t="s">
        <v>128</v>
      </c>
    </row>
    <row r="10" ht="14.25" spans="1:7">
      <c r="A10" s="115" t="s">
        <v>725</v>
      </c>
      <c r="B10" s="116">
        <v>16</v>
      </c>
      <c r="C10" s="116"/>
      <c r="D10" s="116">
        <v>16</v>
      </c>
      <c r="G10" s="117" t="s">
        <v>132</v>
      </c>
    </row>
    <row r="11" ht="14.25" spans="1:7">
      <c r="A11" s="118" t="s">
        <v>726</v>
      </c>
      <c r="B11" s="116">
        <v>16</v>
      </c>
      <c r="C11" s="116"/>
      <c r="D11" s="116">
        <v>16</v>
      </c>
      <c r="G11" s="117" t="s">
        <v>137</v>
      </c>
    </row>
    <row r="12" ht="14.25" spans="1:7">
      <c r="A12" s="115" t="s">
        <v>137</v>
      </c>
      <c r="B12" s="116">
        <v>0</v>
      </c>
      <c r="C12" s="116"/>
      <c r="D12" s="116">
        <v>0</v>
      </c>
      <c r="G12" s="117" t="s">
        <v>137</v>
      </c>
    </row>
    <row r="13" ht="14.25" spans="1:7">
      <c r="A13" s="118" t="s">
        <v>727</v>
      </c>
      <c r="B13" s="116">
        <v>0</v>
      </c>
      <c r="C13" s="116"/>
      <c r="D13" s="116">
        <v>0</v>
      </c>
      <c r="G13" s="117" t="s">
        <v>388</v>
      </c>
    </row>
    <row r="14" ht="14.25" spans="1:7">
      <c r="A14" s="115" t="s">
        <v>153</v>
      </c>
      <c r="B14" s="116"/>
      <c r="C14" s="116">
        <v>160</v>
      </c>
      <c r="D14" s="116">
        <v>160</v>
      </c>
      <c r="G14" s="117" t="s">
        <v>144</v>
      </c>
    </row>
    <row r="15" ht="14.25" spans="1:7">
      <c r="A15" s="118" t="s">
        <v>155</v>
      </c>
      <c r="B15" s="116"/>
      <c r="C15" s="116">
        <v>160</v>
      </c>
      <c r="D15" s="116">
        <v>160</v>
      </c>
      <c r="G15" s="117" t="s">
        <v>153</v>
      </c>
    </row>
    <row r="16" ht="14.25" spans="1:7">
      <c r="A16" s="115" t="s">
        <v>42</v>
      </c>
      <c r="B16" s="116"/>
      <c r="C16" s="116">
        <v>7</v>
      </c>
      <c r="D16" s="116">
        <v>7</v>
      </c>
      <c r="G16" s="117" t="s">
        <v>391</v>
      </c>
    </row>
    <row r="17" ht="14.25" spans="1:7">
      <c r="A17" s="118" t="s">
        <v>598</v>
      </c>
      <c r="B17" s="116"/>
      <c r="C17" s="116">
        <v>7</v>
      </c>
      <c r="D17" s="116">
        <v>7</v>
      </c>
      <c r="G17" s="117" t="s">
        <v>45</v>
      </c>
    </row>
    <row r="18" ht="14.25" spans="1:7">
      <c r="A18" s="115" t="s">
        <v>27</v>
      </c>
      <c r="B18" s="116">
        <v>0</v>
      </c>
      <c r="C18" s="116"/>
      <c r="D18" s="116">
        <v>0</v>
      </c>
      <c r="G18" s="117" t="s">
        <v>27</v>
      </c>
    </row>
    <row r="19" ht="14.25" spans="1:7">
      <c r="A19" s="118" t="s">
        <v>728</v>
      </c>
      <c r="B19" s="116">
        <v>0</v>
      </c>
      <c r="C19" s="116"/>
      <c r="D19" s="116">
        <v>0</v>
      </c>
      <c r="G19" s="117" t="s">
        <v>200</v>
      </c>
    </row>
    <row r="20" ht="14.25" spans="1:7">
      <c r="A20" s="115" t="s">
        <v>194</v>
      </c>
      <c r="B20" s="116"/>
      <c r="C20" s="116">
        <v>0</v>
      </c>
      <c r="D20" s="116">
        <v>0</v>
      </c>
      <c r="G20" s="117" t="s">
        <v>15</v>
      </c>
    </row>
    <row r="21" ht="14.25" spans="1:7">
      <c r="A21" s="118" t="s">
        <v>729</v>
      </c>
      <c r="B21" s="116"/>
      <c r="C21" s="116">
        <v>0</v>
      </c>
      <c r="D21" s="116">
        <v>0</v>
      </c>
      <c r="G21" s="117" t="s">
        <v>211</v>
      </c>
    </row>
    <row r="22" ht="14.25" spans="1:7">
      <c r="A22" s="115" t="s">
        <v>200</v>
      </c>
      <c r="B22" s="116">
        <v>68</v>
      </c>
      <c r="C22" s="116">
        <v>172</v>
      </c>
      <c r="D22" s="116">
        <v>240</v>
      </c>
      <c r="G22" s="117" t="s">
        <v>650</v>
      </c>
    </row>
    <row r="23" ht="14.25" spans="1:7">
      <c r="A23" s="118" t="s">
        <v>730</v>
      </c>
      <c r="B23" s="116">
        <v>68</v>
      </c>
      <c r="C23" s="116"/>
      <c r="D23" s="116">
        <v>68</v>
      </c>
      <c r="G23" s="117" t="s">
        <v>225</v>
      </c>
    </row>
    <row r="24" ht="14.25" spans="1:7">
      <c r="A24" s="118" t="s">
        <v>731</v>
      </c>
      <c r="B24" s="116"/>
      <c r="C24" s="116">
        <v>172</v>
      </c>
      <c r="D24" s="116">
        <v>172</v>
      </c>
      <c r="G24" s="117" t="s">
        <v>395</v>
      </c>
    </row>
    <row r="25" ht="14.25" spans="1:7">
      <c r="A25" s="118" t="s">
        <v>732</v>
      </c>
      <c r="B25" s="116"/>
      <c r="C25" s="116">
        <v>0</v>
      </c>
      <c r="D25" s="116">
        <v>0</v>
      </c>
      <c r="G25" s="117" t="s">
        <v>36</v>
      </c>
    </row>
    <row r="26" ht="14.25" spans="1:7">
      <c r="A26" s="115" t="s">
        <v>15</v>
      </c>
      <c r="B26" s="116"/>
      <c r="C26" s="116">
        <v>222</v>
      </c>
      <c r="D26" s="116">
        <v>222</v>
      </c>
      <c r="G26" s="117" t="s">
        <v>419</v>
      </c>
    </row>
    <row r="27" ht="14.25" spans="1:7">
      <c r="A27" s="118" t="s">
        <v>206</v>
      </c>
      <c r="B27" s="116"/>
      <c r="C27" s="116">
        <v>222</v>
      </c>
      <c r="D27" s="116">
        <v>222</v>
      </c>
      <c r="G27" s="117" t="s">
        <v>316</v>
      </c>
    </row>
    <row r="28" ht="14.25" spans="1:7">
      <c r="A28" s="115" t="s">
        <v>211</v>
      </c>
      <c r="B28" s="116"/>
      <c r="C28" s="116">
        <v>109</v>
      </c>
      <c r="D28" s="116">
        <v>109</v>
      </c>
      <c r="G28" s="117" t="s">
        <v>322</v>
      </c>
    </row>
    <row r="29" ht="14.25" spans="1:7">
      <c r="A29" s="118" t="s">
        <v>214</v>
      </c>
      <c r="B29" s="116"/>
      <c r="C29" s="116">
        <v>109</v>
      </c>
      <c r="D29" s="116">
        <v>109</v>
      </c>
      <c r="G29" s="117" t="s">
        <v>30</v>
      </c>
    </row>
    <row r="30" ht="14.25" spans="1:7">
      <c r="A30" s="115" t="s">
        <v>733</v>
      </c>
      <c r="B30" s="116">
        <v>6</v>
      </c>
      <c r="C30" s="116"/>
      <c r="D30" s="116">
        <v>6</v>
      </c>
      <c r="G30" s="117" t="s">
        <v>367</v>
      </c>
    </row>
    <row r="31" ht="14.25" spans="1:7">
      <c r="A31" s="118" t="s">
        <v>734</v>
      </c>
      <c r="B31" s="116">
        <v>6</v>
      </c>
      <c r="C31" s="116"/>
      <c r="D31" s="116">
        <v>6</v>
      </c>
      <c r="G31" s="117" t="s">
        <v>55</v>
      </c>
    </row>
    <row r="32" ht="14.25" spans="1:7">
      <c r="A32" s="115" t="s">
        <v>225</v>
      </c>
      <c r="B32" s="116"/>
      <c r="C32" s="116">
        <v>0</v>
      </c>
      <c r="D32" s="116">
        <v>0</v>
      </c>
      <c r="G32" s="117" t="s">
        <v>654</v>
      </c>
    </row>
    <row r="33" spans="1:4">
      <c r="A33" s="118" t="s">
        <v>227</v>
      </c>
      <c r="B33" s="116"/>
      <c r="C33" s="116">
        <v>0</v>
      </c>
      <c r="D33" s="116">
        <v>0</v>
      </c>
    </row>
    <row r="34" spans="1:4">
      <c r="A34" s="115" t="s">
        <v>595</v>
      </c>
      <c r="B34" s="116"/>
      <c r="C34" s="116">
        <v>476</v>
      </c>
      <c r="D34" s="116">
        <v>476</v>
      </c>
    </row>
    <row r="35" spans="1:4">
      <c r="A35" s="118" t="s">
        <v>597</v>
      </c>
      <c r="B35" s="116"/>
      <c r="C35" s="116">
        <v>476</v>
      </c>
      <c r="D35" s="116">
        <v>476</v>
      </c>
    </row>
    <row r="36" spans="1:4">
      <c r="A36" s="115" t="s">
        <v>36</v>
      </c>
      <c r="B36" s="116"/>
      <c r="C36" s="116">
        <v>0</v>
      </c>
      <c r="D36" s="116">
        <v>0</v>
      </c>
    </row>
    <row r="37" spans="1:4">
      <c r="A37" s="118" t="s">
        <v>245</v>
      </c>
      <c r="B37" s="116"/>
      <c r="C37" s="116">
        <v>0</v>
      </c>
      <c r="D37" s="116">
        <v>0</v>
      </c>
    </row>
    <row r="38" spans="1:4">
      <c r="A38" s="115" t="s">
        <v>39</v>
      </c>
      <c r="B38" s="116">
        <v>61</v>
      </c>
      <c r="C38" s="116">
        <v>0</v>
      </c>
      <c r="D38" s="116">
        <v>61</v>
      </c>
    </row>
    <row r="39" spans="1:4">
      <c r="A39" s="118" t="s">
        <v>735</v>
      </c>
      <c r="B39" s="116">
        <v>61</v>
      </c>
      <c r="C39" s="116">
        <v>0</v>
      </c>
      <c r="D39" s="116">
        <v>61</v>
      </c>
    </row>
    <row r="40" spans="1:4">
      <c r="A40" s="118" t="s">
        <v>736</v>
      </c>
      <c r="B40" s="116"/>
      <c r="C40" s="116">
        <v>0</v>
      </c>
      <c r="D40" s="116">
        <v>0</v>
      </c>
    </row>
    <row r="41" spans="1:4">
      <c r="A41" s="115" t="s">
        <v>322</v>
      </c>
      <c r="B41" s="116"/>
      <c r="C41" s="116">
        <v>0</v>
      </c>
      <c r="D41" s="116">
        <v>0</v>
      </c>
    </row>
    <row r="42" spans="1:4">
      <c r="A42" s="118" t="s">
        <v>324</v>
      </c>
      <c r="B42" s="116"/>
      <c r="C42" s="116">
        <v>0</v>
      </c>
      <c r="D42" s="116">
        <v>0</v>
      </c>
    </row>
    <row r="43" spans="1:4">
      <c r="A43" s="115" t="s">
        <v>724</v>
      </c>
      <c r="B43" s="116">
        <v>317</v>
      </c>
      <c r="C43" s="116">
        <v>1240</v>
      </c>
      <c r="D43" s="116">
        <v>1557</v>
      </c>
    </row>
  </sheetData>
  <conditionalFormatting sqref="G6:G32">
    <cfRule type="duplicateValues" dxfId="0" priority="2"/>
  </conditionalFormatting>
  <conditionalFormatting sqref="A$1:A$1048576 G$1:G$1048576">
    <cfRule type="duplicateValues" dxfId="0" priority="1"/>
  </conditionalFormatting>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topLeftCell="C1" workbookViewId="0">
      <selection activeCell="V6" sqref="V6"/>
    </sheetView>
  </sheetViews>
  <sheetFormatPr defaultColWidth="9" defaultRowHeight="13.5"/>
  <cols>
    <col min="1" max="1" width="3" style="92" customWidth="1"/>
    <col min="2" max="2" width="19.8833333333333" style="92" customWidth="1"/>
    <col min="3" max="3" width="18.8833333333333" style="94" customWidth="1"/>
    <col min="4" max="4" width="11.8833333333333" style="92" customWidth="1"/>
    <col min="5" max="6" width="11.775" style="92" customWidth="1"/>
    <col min="7" max="7" width="6.66666666666667" style="92" customWidth="1"/>
    <col min="8" max="8" width="11.1083333333333" style="92" customWidth="1"/>
    <col min="9" max="9" width="8.21666666666667" style="92" customWidth="1"/>
    <col min="10" max="10" width="11.6666666666667" style="92" customWidth="1"/>
    <col min="11" max="11" width="11.4416666666667" style="92" customWidth="1"/>
    <col min="12" max="12" width="11" style="92" customWidth="1"/>
    <col min="13" max="13" width="11.6666666666667" style="92" customWidth="1"/>
    <col min="14" max="14" width="11.1083333333333" style="92" customWidth="1"/>
    <col min="15" max="15" width="10.6666666666667" style="92" customWidth="1"/>
    <col min="16" max="16" width="10.8833333333333" style="92" customWidth="1"/>
    <col min="17" max="17" width="11.775" style="92" customWidth="1"/>
    <col min="18" max="18" width="8.44166666666667" style="92" customWidth="1"/>
    <col min="19" max="19" width="8.775" style="92" hidden="1" customWidth="1"/>
    <col min="20" max="20" width="9" style="92" hidden="1" customWidth="1"/>
    <col min="21" max="21" width="9.55833333333333" style="92" customWidth="1"/>
    <col min="22" max="16384" width="9" style="92"/>
  </cols>
  <sheetData>
    <row r="1" ht="21" customHeight="1" spans="1:21">
      <c r="A1" s="92" t="s">
        <v>737</v>
      </c>
      <c r="B1" s="92">
        <v>1</v>
      </c>
      <c r="C1" s="92">
        <v>2</v>
      </c>
      <c r="D1" s="92">
        <v>3</v>
      </c>
      <c r="E1" s="92">
        <v>4</v>
      </c>
      <c r="F1" s="92">
        <v>5</v>
      </c>
      <c r="G1" s="92">
        <v>6</v>
      </c>
      <c r="H1" s="92">
        <v>7</v>
      </c>
      <c r="I1" s="92">
        <v>8</v>
      </c>
      <c r="J1" s="92">
        <v>9</v>
      </c>
      <c r="K1" s="92">
        <v>10</v>
      </c>
      <c r="L1" s="92">
        <v>11</v>
      </c>
      <c r="M1" s="92">
        <v>12</v>
      </c>
      <c r="N1" s="92">
        <v>13</v>
      </c>
      <c r="O1" s="92">
        <v>14</v>
      </c>
      <c r="P1" s="92">
        <v>15</v>
      </c>
      <c r="Q1" s="92">
        <v>16</v>
      </c>
      <c r="R1" s="92">
        <v>17</v>
      </c>
      <c r="S1" s="92">
        <v>18</v>
      </c>
      <c r="T1" s="92">
        <v>19</v>
      </c>
      <c r="U1" s="92">
        <v>20</v>
      </c>
    </row>
    <row r="2" ht="24" customHeight="1" spans="1:18">
      <c r="A2" s="95" t="s">
        <v>738</v>
      </c>
      <c r="B2" s="96"/>
      <c r="C2" s="97"/>
      <c r="D2" s="95"/>
      <c r="E2" s="95"/>
      <c r="F2" s="95"/>
      <c r="G2" s="95"/>
      <c r="H2" s="95"/>
      <c r="I2" s="95"/>
      <c r="J2" s="95"/>
      <c r="K2" s="95"/>
      <c r="L2" s="95"/>
      <c r="M2" s="95"/>
      <c r="N2" s="95"/>
      <c r="O2" s="95"/>
      <c r="P2" s="95"/>
      <c r="Q2" s="95"/>
      <c r="R2" s="95"/>
    </row>
    <row r="3" ht="25.95" customHeight="1" spans="1:18">
      <c r="A3" s="98" t="s">
        <v>739</v>
      </c>
      <c r="B3" s="98"/>
      <c r="C3" s="99"/>
      <c r="D3" s="98"/>
      <c r="E3" s="98"/>
      <c r="F3" s="98"/>
      <c r="G3" s="98"/>
      <c r="H3" s="98"/>
      <c r="I3" s="98"/>
      <c r="J3" s="98"/>
      <c r="K3" s="98"/>
      <c r="L3" s="98"/>
      <c r="M3" s="98"/>
      <c r="N3" s="98"/>
      <c r="O3" s="98"/>
      <c r="P3" s="98"/>
      <c r="Q3" s="98"/>
      <c r="R3" s="98"/>
    </row>
    <row r="4" ht="24" customHeight="1" spans="1:20">
      <c r="A4" s="100" t="s">
        <v>2</v>
      </c>
      <c r="B4" s="43" t="s">
        <v>740</v>
      </c>
      <c r="C4" s="43" t="s">
        <v>741</v>
      </c>
      <c r="D4" s="101" t="s">
        <v>742</v>
      </c>
      <c r="E4" s="102" t="s">
        <v>743</v>
      </c>
      <c r="F4" s="103" t="s">
        <v>744</v>
      </c>
      <c r="G4" s="102" t="s">
        <v>745</v>
      </c>
      <c r="H4" s="102"/>
      <c r="I4" s="103" t="s">
        <v>746</v>
      </c>
      <c r="J4" s="102" t="s">
        <v>747</v>
      </c>
      <c r="K4" s="102"/>
      <c r="L4" s="103" t="s">
        <v>748</v>
      </c>
      <c r="M4" s="83" t="s">
        <v>749</v>
      </c>
      <c r="N4" s="83"/>
      <c r="O4" s="83"/>
      <c r="P4" s="83"/>
      <c r="Q4" s="83"/>
      <c r="R4" s="42" t="s">
        <v>750</v>
      </c>
      <c r="S4" s="56" t="s">
        <v>751</v>
      </c>
      <c r="T4" s="56" t="s">
        <v>752</v>
      </c>
    </row>
    <row r="5" ht="54" spans="1:21">
      <c r="A5" s="100"/>
      <c r="B5" s="43"/>
      <c r="C5" s="43"/>
      <c r="D5" s="101"/>
      <c r="E5" s="102"/>
      <c r="F5" s="104"/>
      <c r="G5" s="105"/>
      <c r="H5" s="106" t="s">
        <v>753</v>
      </c>
      <c r="I5" s="104"/>
      <c r="J5" s="105"/>
      <c r="K5" s="106" t="s">
        <v>753</v>
      </c>
      <c r="L5" s="104"/>
      <c r="M5" s="54" t="s">
        <v>754</v>
      </c>
      <c r="N5" s="54" t="s">
        <v>755</v>
      </c>
      <c r="O5" s="54" t="s">
        <v>756</v>
      </c>
      <c r="P5" s="85" t="s">
        <v>757</v>
      </c>
      <c r="Q5" s="57" t="s">
        <v>758</v>
      </c>
      <c r="R5" s="42"/>
      <c r="S5" s="56"/>
      <c r="T5" s="56"/>
      <c r="U5" s="112" t="s">
        <v>759</v>
      </c>
    </row>
    <row r="6" ht="30" customHeight="1" spans="1:21">
      <c r="A6" s="107">
        <v>1</v>
      </c>
      <c r="B6" s="107" t="s">
        <v>37</v>
      </c>
      <c r="C6" s="106" t="s">
        <v>36</v>
      </c>
      <c r="D6" s="108">
        <f>E6+G6+J6</f>
        <v>4023.010637</v>
      </c>
      <c r="E6" s="109">
        <v>4021.547038</v>
      </c>
      <c r="F6" s="109">
        <f>E6*0.155</f>
        <v>623.33979089</v>
      </c>
      <c r="G6" s="109">
        <v>0.53775</v>
      </c>
      <c r="H6" s="109">
        <v>0.53775</v>
      </c>
      <c r="I6" s="109">
        <f>H6*0.3875+(G6-H6)*0.19375</f>
        <v>0.208378125</v>
      </c>
      <c r="J6" s="109">
        <v>0.925849</v>
      </c>
      <c r="K6" s="109">
        <v>0</v>
      </c>
      <c r="L6" s="109">
        <f>J6*0.19375</f>
        <v>0.17938324375</v>
      </c>
      <c r="M6" s="108">
        <f>E6*0.6+H6*0+(G6-H6)*0.5+K6*0.75+(J6-K6)*0.5</f>
        <v>2413.3911473</v>
      </c>
      <c r="N6" s="108">
        <f>E6*0.2+H6*0.5+(G6-H6)*0.25+K6*0+(J6-K6)*0.25</f>
        <v>804.80974485</v>
      </c>
      <c r="O6" s="108">
        <f>E6*0.045+H6*0.1125+(G6-H6)*0.05625+J6*0.05625</f>
        <v>181.08219259125</v>
      </c>
      <c r="P6" s="108">
        <f>E6*0.155+H6*0.3875+(G6-H6)*0.19375+J6*0.19375</f>
        <v>623.72755225875</v>
      </c>
      <c r="Q6" s="108">
        <f>SUM(N6:P6)</f>
        <v>1609.6194897</v>
      </c>
      <c r="R6" s="113"/>
      <c r="S6" s="92">
        <f>SUM(M6:P6)-D6</f>
        <v>0</v>
      </c>
      <c r="T6" s="92">
        <f>F6+I6+L6-P6</f>
        <v>0</v>
      </c>
      <c r="U6" s="114">
        <f>F6+I6+L6</f>
        <v>623.72755225875</v>
      </c>
    </row>
    <row r="7" ht="30" customHeight="1" spans="1:21">
      <c r="A7" s="107">
        <v>2</v>
      </c>
      <c r="B7" s="107" t="s">
        <v>323</v>
      </c>
      <c r="C7" s="106" t="s">
        <v>322</v>
      </c>
      <c r="D7" s="108">
        <f t="shared" ref="D7:D27" si="0">E7+G7+J7</f>
        <v>307.268991</v>
      </c>
      <c r="E7" s="109">
        <v>35.694568</v>
      </c>
      <c r="F7" s="109">
        <f t="shared" ref="F7:F27" si="1">E7*0.155</f>
        <v>5.53265804</v>
      </c>
      <c r="G7" s="109">
        <v>0</v>
      </c>
      <c r="H7" s="109">
        <v>0</v>
      </c>
      <c r="I7" s="109">
        <f t="shared" ref="I7:I27" si="2">H7*0.3875+(G7-H7)*0.19375</f>
        <v>0</v>
      </c>
      <c r="J7" s="109">
        <v>271.574423</v>
      </c>
      <c r="K7" s="109">
        <v>95.056059</v>
      </c>
      <c r="L7" s="109">
        <f t="shared" ref="L7:L27" si="3">J7*0.19375</f>
        <v>52.61754445625</v>
      </c>
      <c r="M7" s="108">
        <f t="shared" ref="M7:M27" si="4">E7*0.6+H7*0+(G7-H7)*0.5+K7*0.75+(J7-K7)*0.5</f>
        <v>180.96796705</v>
      </c>
      <c r="N7" s="108">
        <f t="shared" ref="N7:N27" si="5">E7*0.2+H7*0.5+(G7-H7)*0.25+K7*0+(J7-K7)*0.25</f>
        <v>51.2685046</v>
      </c>
      <c r="O7" s="108">
        <f t="shared" ref="O7:O27" si="6">E7*0.045+H7*0.1125+(G7-H7)*0.05625+J7*0.05625</f>
        <v>16.88231685375</v>
      </c>
      <c r="P7" s="108">
        <f t="shared" ref="P7:P27" si="7">E7*0.155+H7*0.3875+(G7-H7)*0.19375+J7*0.19375</f>
        <v>58.15020249625</v>
      </c>
      <c r="Q7" s="108">
        <f t="shared" ref="Q7:Q27" si="8">SUM(N7:P7)</f>
        <v>126.30102395</v>
      </c>
      <c r="R7" s="113"/>
      <c r="S7" s="92">
        <f t="shared" ref="S7:S27" si="9">SUM(M7:P7)-D7</f>
        <v>0</v>
      </c>
      <c r="T7" s="92">
        <f t="shared" ref="T7:T27" si="10">F7+I7+L7-P7</f>
        <v>0</v>
      </c>
      <c r="U7" s="114">
        <f t="shared" ref="U7:U27" si="11">F7+I7+L7</f>
        <v>58.15020249625</v>
      </c>
    </row>
    <row r="8" ht="30" customHeight="1" spans="1:21">
      <c r="A8" s="107">
        <v>3</v>
      </c>
      <c r="B8" s="107" t="s">
        <v>138</v>
      </c>
      <c r="C8" s="106" t="s">
        <v>137</v>
      </c>
      <c r="D8" s="108">
        <f t="shared" si="0"/>
        <v>35438.315066</v>
      </c>
      <c r="E8" s="109">
        <v>16002.775016</v>
      </c>
      <c r="F8" s="109">
        <f t="shared" si="1"/>
        <v>2480.43012748</v>
      </c>
      <c r="G8" s="109">
        <v>6.347992</v>
      </c>
      <c r="H8" s="109">
        <v>5.173012</v>
      </c>
      <c r="I8" s="109">
        <f t="shared" si="2"/>
        <v>2.232194525</v>
      </c>
      <c r="J8" s="109">
        <v>19429.192058</v>
      </c>
      <c r="K8" s="109">
        <v>6325.527038</v>
      </c>
      <c r="L8" s="109">
        <f t="shared" si="3"/>
        <v>3764.4059612375</v>
      </c>
      <c r="M8" s="108">
        <f t="shared" si="4"/>
        <v>20898.2302881</v>
      </c>
      <c r="N8" s="108">
        <f t="shared" si="5"/>
        <v>6479.3515092</v>
      </c>
      <c r="O8" s="108">
        <f t="shared" si="6"/>
        <v>1813.6649854575</v>
      </c>
      <c r="P8" s="108">
        <f t="shared" si="7"/>
        <v>6247.0682832425</v>
      </c>
      <c r="Q8" s="108">
        <f t="shared" si="8"/>
        <v>14540.0847779</v>
      </c>
      <c r="R8" s="113"/>
      <c r="S8" s="92">
        <f t="shared" si="9"/>
        <v>0</v>
      </c>
      <c r="T8" s="92">
        <f t="shared" si="10"/>
        <v>0</v>
      </c>
      <c r="U8" s="114">
        <f t="shared" si="11"/>
        <v>6247.0682832425</v>
      </c>
    </row>
    <row r="9" ht="30" customHeight="1" spans="1:21">
      <c r="A9" s="107">
        <v>4</v>
      </c>
      <c r="B9" s="107" t="s">
        <v>16</v>
      </c>
      <c r="C9" s="106" t="s">
        <v>15</v>
      </c>
      <c r="D9" s="108">
        <f t="shared" si="0"/>
        <v>3958.794912</v>
      </c>
      <c r="E9" s="109">
        <v>284.503489</v>
      </c>
      <c r="F9" s="109">
        <f t="shared" si="1"/>
        <v>44.098040795</v>
      </c>
      <c r="G9" s="109">
        <v>0</v>
      </c>
      <c r="H9" s="109">
        <v>0</v>
      </c>
      <c r="I9" s="109">
        <f t="shared" si="2"/>
        <v>0</v>
      </c>
      <c r="J9" s="109">
        <v>3674.291423</v>
      </c>
      <c r="K9" s="109">
        <v>1340.073129</v>
      </c>
      <c r="L9" s="109">
        <f t="shared" si="3"/>
        <v>711.89396320625</v>
      </c>
      <c r="M9" s="108">
        <f t="shared" si="4"/>
        <v>2342.86608715</v>
      </c>
      <c r="N9" s="108">
        <f t="shared" si="5"/>
        <v>640.4552713</v>
      </c>
      <c r="O9" s="108">
        <f t="shared" si="6"/>
        <v>219.48154954875</v>
      </c>
      <c r="P9" s="108">
        <f t="shared" si="7"/>
        <v>755.99200400125</v>
      </c>
      <c r="Q9" s="108">
        <f t="shared" si="8"/>
        <v>1615.92882485</v>
      </c>
      <c r="R9" s="113"/>
      <c r="S9" s="92">
        <f t="shared" si="9"/>
        <v>0</v>
      </c>
      <c r="T9" s="92">
        <f t="shared" si="10"/>
        <v>0</v>
      </c>
      <c r="U9" s="114">
        <f t="shared" si="11"/>
        <v>755.99200400125</v>
      </c>
    </row>
    <row r="10" ht="30" customHeight="1" spans="1:21">
      <c r="A10" s="107">
        <v>5</v>
      </c>
      <c r="B10" s="107" t="s">
        <v>121</v>
      </c>
      <c r="C10" s="106" t="s">
        <v>120</v>
      </c>
      <c r="D10" s="108">
        <f t="shared" si="0"/>
        <v>2517.84829</v>
      </c>
      <c r="E10" s="109">
        <v>764.549729</v>
      </c>
      <c r="F10" s="109">
        <f t="shared" si="1"/>
        <v>118.505207995</v>
      </c>
      <c r="G10" s="109">
        <v>3.8321</v>
      </c>
      <c r="H10" s="109">
        <v>3.06674</v>
      </c>
      <c r="I10" s="109">
        <f t="shared" si="2"/>
        <v>1.33665025</v>
      </c>
      <c r="J10" s="109">
        <v>1749.466461</v>
      </c>
      <c r="K10" s="109">
        <v>658.320516</v>
      </c>
      <c r="L10" s="109">
        <f t="shared" si="3"/>
        <v>338.95912681875</v>
      </c>
      <c r="M10" s="108">
        <f t="shared" si="4"/>
        <v>1498.4258769</v>
      </c>
      <c r="N10" s="108">
        <f t="shared" si="5"/>
        <v>427.42114205</v>
      </c>
      <c r="O10" s="108">
        <f t="shared" si="6"/>
        <v>133.20028598625</v>
      </c>
      <c r="P10" s="108">
        <f t="shared" si="7"/>
        <v>458.80098506375</v>
      </c>
      <c r="Q10" s="108">
        <f t="shared" si="8"/>
        <v>1019.4224131</v>
      </c>
      <c r="R10" s="113"/>
      <c r="S10" s="92">
        <f t="shared" si="9"/>
        <v>0</v>
      </c>
      <c r="T10" s="92">
        <f t="shared" si="10"/>
        <v>0</v>
      </c>
      <c r="U10" s="114">
        <f t="shared" si="11"/>
        <v>458.80098506375</v>
      </c>
    </row>
    <row r="11" ht="30" customHeight="1" spans="1:21">
      <c r="A11" s="107">
        <v>6</v>
      </c>
      <c r="B11" s="107" t="s">
        <v>392</v>
      </c>
      <c r="C11" s="106" t="s">
        <v>391</v>
      </c>
      <c r="D11" s="108">
        <f t="shared" si="0"/>
        <v>2955.646456</v>
      </c>
      <c r="E11" s="109">
        <v>1083.449866</v>
      </c>
      <c r="F11" s="109">
        <f t="shared" si="1"/>
        <v>167.93472923</v>
      </c>
      <c r="G11" s="109">
        <v>0</v>
      </c>
      <c r="H11" s="109">
        <v>0</v>
      </c>
      <c r="I11" s="109">
        <f t="shared" si="2"/>
        <v>0</v>
      </c>
      <c r="J11" s="109">
        <v>1872.19659</v>
      </c>
      <c r="K11" s="109">
        <v>525.536199</v>
      </c>
      <c r="L11" s="109">
        <f t="shared" si="3"/>
        <v>362.7380893125</v>
      </c>
      <c r="M11" s="108">
        <f t="shared" si="4"/>
        <v>1717.55226435</v>
      </c>
      <c r="N11" s="108">
        <f t="shared" si="5"/>
        <v>553.35507095</v>
      </c>
      <c r="O11" s="108">
        <f t="shared" si="6"/>
        <v>154.0663021575</v>
      </c>
      <c r="P11" s="108">
        <f t="shared" si="7"/>
        <v>530.6728185425</v>
      </c>
      <c r="Q11" s="108">
        <f t="shared" si="8"/>
        <v>1238.09419165</v>
      </c>
      <c r="R11" s="113"/>
      <c r="S11" s="92">
        <f t="shared" si="9"/>
        <v>0</v>
      </c>
      <c r="T11" s="92">
        <f t="shared" si="10"/>
        <v>0</v>
      </c>
      <c r="U11" s="114">
        <f t="shared" si="11"/>
        <v>530.6728185425</v>
      </c>
    </row>
    <row r="12" ht="30" customHeight="1" spans="1:21">
      <c r="A12" s="107">
        <v>7</v>
      </c>
      <c r="B12" s="107" t="s">
        <v>201</v>
      </c>
      <c r="C12" s="106" t="s">
        <v>200</v>
      </c>
      <c r="D12" s="108">
        <f t="shared" si="0"/>
        <v>503.448522</v>
      </c>
      <c r="E12" s="109">
        <v>340.21231</v>
      </c>
      <c r="F12" s="109">
        <f t="shared" si="1"/>
        <v>52.73290805</v>
      </c>
      <c r="G12" s="109">
        <v>0</v>
      </c>
      <c r="H12" s="109">
        <v>0</v>
      </c>
      <c r="I12" s="109">
        <f t="shared" si="2"/>
        <v>0</v>
      </c>
      <c r="J12" s="109">
        <v>163.236212</v>
      </c>
      <c r="K12" s="109">
        <v>62.091946</v>
      </c>
      <c r="L12" s="109">
        <f t="shared" si="3"/>
        <v>31.627016075</v>
      </c>
      <c r="M12" s="108">
        <f t="shared" si="4"/>
        <v>301.2684785</v>
      </c>
      <c r="N12" s="108">
        <f t="shared" si="5"/>
        <v>93.3285285</v>
      </c>
      <c r="O12" s="108">
        <f t="shared" si="6"/>
        <v>24.491590875</v>
      </c>
      <c r="P12" s="108">
        <f t="shared" si="7"/>
        <v>84.359924125</v>
      </c>
      <c r="Q12" s="108">
        <f t="shared" si="8"/>
        <v>202.1800435</v>
      </c>
      <c r="R12" s="113">
        <v>359</v>
      </c>
      <c r="S12" s="92">
        <f t="shared" si="9"/>
        <v>0</v>
      </c>
      <c r="T12" s="92">
        <f t="shared" si="10"/>
        <v>0</v>
      </c>
      <c r="U12" s="114">
        <f t="shared" si="11"/>
        <v>84.359924125</v>
      </c>
    </row>
    <row r="13" ht="30" customHeight="1" spans="1:21">
      <c r="A13" s="107">
        <v>8</v>
      </c>
      <c r="B13" s="289" t="s">
        <v>368</v>
      </c>
      <c r="C13" s="106" t="s">
        <v>367</v>
      </c>
      <c r="D13" s="108">
        <f t="shared" si="0"/>
        <v>60.939284</v>
      </c>
      <c r="E13" s="109">
        <v>3.124409</v>
      </c>
      <c r="F13" s="109">
        <f t="shared" si="1"/>
        <v>0.484283395</v>
      </c>
      <c r="G13" s="109">
        <v>0</v>
      </c>
      <c r="H13" s="109">
        <v>0</v>
      </c>
      <c r="I13" s="109">
        <f t="shared" si="2"/>
        <v>0</v>
      </c>
      <c r="J13" s="109">
        <v>57.814875</v>
      </c>
      <c r="K13" s="109">
        <v>0</v>
      </c>
      <c r="L13" s="109">
        <f t="shared" si="3"/>
        <v>11.20163203125</v>
      </c>
      <c r="M13" s="108">
        <f t="shared" si="4"/>
        <v>30.7820829</v>
      </c>
      <c r="N13" s="108">
        <f t="shared" si="5"/>
        <v>15.07860055</v>
      </c>
      <c r="O13" s="108">
        <f t="shared" si="6"/>
        <v>3.39268512375</v>
      </c>
      <c r="P13" s="108">
        <f t="shared" si="7"/>
        <v>11.68591542625</v>
      </c>
      <c r="Q13" s="108">
        <f t="shared" si="8"/>
        <v>30.1572011</v>
      </c>
      <c r="R13" s="113"/>
      <c r="S13" s="92">
        <f t="shared" si="9"/>
        <v>0</v>
      </c>
      <c r="T13" s="92">
        <f t="shared" si="10"/>
        <v>0</v>
      </c>
      <c r="U13" s="114">
        <f t="shared" si="11"/>
        <v>11.68591542625</v>
      </c>
    </row>
    <row r="14" ht="30" customHeight="1" spans="1:21">
      <c r="A14" s="107">
        <v>9</v>
      </c>
      <c r="B14" s="107" t="s">
        <v>226</v>
      </c>
      <c r="C14" s="106" t="s">
        <v>225</v>
      </c>
      <c r="D14" s="108">
        <f t="shared" si="0"/>
        <v>1991.85665</v>
      </c>
      <c r="E14" s="109">
        <v>1839.932739</v>
      </c>
      <c r="F14" s="109">
        <f t="shared" si="1"/>
        <v>285.189574545</v>
      </c>
      <c r="G14" s="109">
        <v>0</v>
      </c>
      <c r="H14" s="109">
        <v>0</v>
      </c>
      <c r="I14" s="109">
        <f t="shared" si="2"/>
        <v>0</v>
      </c>
      <c r="J14" s="109">
        <v>151.923911</v>
      </c>
      <c r="K14" s="109">
        <v>151.223575</v>
      </c>
      <c r="L14" s="109">
        <f t="shared" si="3"/>
        <v>29.43525775625</v>
      </c>
      <c r="M14" s="108">
        <f t="shared" si="4"/>
        <v>1217.72749265</v>
      </c>
      <c r="N14" s="108">
        <f t="shared" si="5"/>
        <v>368.1616318</v>
      </c>
      <c r="O14" s="108">
        <f t="shared" si="6"/>
        <v>91.34269324875</v>
      </c>
      <c r="P14" s="108">
        <f t="shared" si="7"/>
        <v>314.62483230125</v>
      </c>
      <c r="Q14" s="108">
        <f t="shared" si="8"/>
        <v>774.12915735</v>
      </c>
      <c r="R14" s="113"/>
      <c r="S14" s="92">
        <f t="shared" si="9"/>
        <v>0</v>
      </c>
      <c r="T14" s="92">
        <f t="shared" si="10"/>
        <v>0</v>
      </c>
      <c r="U14" s="114">
        <f t="shared" si="11"/>
        <v>314.62483230125</v>
      </c>
    </row>
    <row r="15" ht="30" customHeight="1" spans="1:21">
      <c r="A15" s="107">
        <v>10</v>
      </c>
      <c r="B15" s="107" t="s">
        <v>125</v>
      </c>
      <c r="C15" s="106" t="s">
        <v>124</v>
      </c>
      <c r="D15" s="108">
        <f t="shared" si="0"/>
        <v>994.454801</v>
      </c>
      <c r="E15" s="109">
        <v>670.365801</v>
      </c>
      <c r="F15" s="109">
        <f t="shared" si="1"/>
        <v>103.906699155</v>
      </c>
      <c r="G15" s="109">
        <v>0.495</v>
      </c>
      <c r="H15" s="109">
        <v>0.495</v>
      </c>
      <c r="I15" s="109">
        <f t="shared" si="2"/>
        <v>0.1918125</v>
      </c>
      <c r="J15" s="109">
        <v>323.594</v>
      </c>
      <c r="K15" s="109">
        <v>154.572573</v>
      </c>
      <c r="L15" s="109">
        <f t="shared" si="3"/>
        <v>62.6963375</v>
      </c>
      <c r="M15" s="108">
        <f t="shared" si="4"/>
        <v>602.65962385</v>
      </c>
      <c r="N15" s="108">
        <f t="shared" si="5"/>
        <v>176.57601695</v>
      </c>
      <c r="O15" s="108">
        <f t="shared" si="6"/>
        <v>48.424311045</v>
      </c>
      <c r="P15" s="108">
        <f t="shared" si="7"/>
        <v>166.794849155</v>
      </c>
      <c r="Q15" s="108">
        <f t="shared" si="8"/>
        <v>391.79517715</v>
      </c>
      <c r="R15" s="113"/>
      <c r="S15" s="92">
        <f t="shared" si="9"/>
        <v>0</v>
      </c>
      <c r="T15" s="92">
        <f t="shared" si="10"/>
        <v>0</v>
      </c>
      <c r="U15" s="114">
        <f t="shared" si="11"/>
        <v>166.794849155</v>
      </c>
    </row>
    <row r="16" ht="30" customHeight="1" spans="1:21">
      <c r="A16" s="107">
        <v>11</v>
      </c>
      <c r="B16" s="107" t="s">
        <v>145</v>
      </c>
      <c r="C16" s="106" t="s">
        <v>144</v>
      </c>
      <c r="D16" s="108">
        <f t="shared" si="0"/>
        <v>1703.428642</v>
      </c>
      <c r="E16" s="109">
        <v>1702.012452</v>
      </c>
      <c r="F16" s="109">
        <f t="shared" si="1"/>
        <v>263.81193006</v>
      </c>
      <c r="G16" s="109">
        <v>0</v>
      </c>
      <c r="H16" s="109">
        <v>0</v>
      </c>
      <c r="I16" s="109">
        <f t="shared" si="2"/>
        <v>0</v>
      </c>
      <c r="J16" s="109">
        <v>1.41619</v>
      </c>
      <c r="K16" s="109">
        <v>1.127899</v>
      </c>
      <c r="L16" s="109">
        <f t="shared" si="3"/>
        <v>0.2743868125</v>
      </c>
      <c r="M16" s="108">
        <f t="shared" si="4"/>
        <v>1022.19754095</v>
      </c>
      <c r="N16" s="108">
        <f t="shared" si="5"/>
        <v>340.47456315</v>
      </c>
      <c r="O16" s="108">
        <f t="shared" si="6"/>
        <v>76.6702210275</v>
      </c>
      <c r="P16" s="108">
        <f t="shared" si="7"/>
        <v>264.0863168725</v>
      </c>
      <c r="Q16" s="108">
        <f t="shared" si="8"/>
        <v>681.23110105</v>
      </c>
      <c r="R16" s="113"/>
      <c r="S16" s="92">
        <f t="shared" si="9"/>
        <v>0</v>
      </c>
      <c r="T16" s="92">
        <f t="shared" si="10"/>
        <v>0</v>
      </c>
      <c r="U16" s="114">
        <f t="shared" si="11"/>
        <v>264.0863168725</v>
      </c>
    </row>
    <row r="17" ht="30" customHeight="1" spans="1:21">
      <c r="A17" s="107">
        <v>12</v>
      </c>
      <c r="B17" s="107" t="s">
        <v>212</v>
      </c>
      <c r="C17" s="106" t="s">
        <v>211</v>
      </c>
      <c r="D17" s="108">
        <f t="shared" si="0"/>
        <v>7409.214332</v>
      </c>
      <c r="E17" s="109">
        <v>2749.921379</v>
      </c>
      <c r="F17" s="109">
        <f t="shared" si="1"/>
        <v>426.237813745</v>
      </c>
      <c r="G17" s="109">
        <v>0</v>
      </c>
      <c r="H17" s="109">
        <v>0</v>
      </c>
      <c r="I17" s="109">
        <f t="shared" si="2"/>
        <v>0</v>
      </c>
      <c r="J17" s="109">
        <v>4659.292953</v>
      </c>
      <c r="K17" s="109">
        <v>1597.937675</v>
      </c>
      <c r="L17" s="109">
        <f t="shared" si="3"/>
        <v>902.73800964375</v>
      </c>
      <c r="M17" s="108">
        <f t="shared" si="4"/>
        <v>4379.08372265</v>
      </c>
      <c r="N17" s="108">
        <f t="shared" si="5"/>
        <v>1315.3230953</v>
      </c>
      <c r="O17" s="108">
        <f t="shared" si="6"/>
        <v>385.83169066125</v>
      </c>
      <c r="P17" s="108">
        <f t="shared" si="7"/>
        <v>1328.97582338875</v>
      </c>
      <c r="Q17" s="108">
        <f t="shared" si="8"/>
        <v>3030.13060935</v>
      </c>
      <c r="R17" s="113"/>
      <c r="S17" s="92">
        <f t="shared" si="9"/>
        <v>0</v>
      </c>
      <c r="T17" s="92">
        <f t="shared" si="10"/>
        <v>0</v>
      </c>
      <c r="U17" s="114">
        <f t="shared" si="11"/>
        <v>1328.97582338875</v>
      </c>
    </row>
    <row r="18" ht="30" customHeight="1" spans="1:21">
      <c r="A18" s="107">
        <v>13</v>
      </c>
      <c r="B18" s="107" t="s">
        <v>396</v>
      </c>
      <c r="C18" s="106" t="s">
        <v>395</v>
      </c>
      <c r="D18" s="108">
        <f t="shared" si="0"/>
        <v>365.550409</v>
      </c>
      <c r="E18" s="109">
        <v>365.550409</v>
      </c>
      <c r="F18" s="109">
        <f t="shared" si="1"/>
        <v>56.660313395</v>
      </c>
      <c r="G18" s="109">
        <v>0</v>
      </c>
      <c r="H18" s="109">
        <v>0</v>
      </c>
      <c r="I18" s="109">
        <f t="shared" si="2"/>
        <v>0</v>
      </c>
      <c r="J18" s="109">
        <v>0</v>
      </c>
      <c r="K18" s="109">
        <v>0</v>
      </c>
      <c r="L18" s="109">
        <f t="shared" si="3"/>
        <v>0</v>
      </c>
      <c r="M18" s="108">
        <f t="shared" si="4"/>
        <v>219.3302454</v>
      </c>
      <c r="N18" s="108">
        <f t="shared" si="5"/>
        <v>73.1100818</v>
      </c>
      <c r="O18" s="108">
        <f t="shared" si="6"/>
        <v>16.449768405</v>
      </c>
      <c r="P18" s="108">
        <f t="shared" si="7"/>
        <v>56.660313395</v>
      </c>
      <c r="Q18" s="108">
        <f t="shared" si="8"/>
        <v>146.2201636</v>
      </c>
      <c r="R18" s="113"/>
      <c r="S18" s="92">
        <f t="shared" si="9"/>
        <v>0</v>
      </c>
      <c r="T18" s="92">
        <f t="shared" si="10"/>
        <v>0</v>
      </c>
      <c r="U18" s="114">
        <f t="shared" si="11"/>
        <v>56.660313395</v>
      </c>
    </row>
    <row r="19" ht="30" customHeight="1" spans="1:21">
      <c r="A19" s="107">
        <v>14</v>
      </c>
      <c r="B19" s="107" t="s">
        <v>129</v>
      </c>
      <c r="C19" s="106" t="s">
        <v>128</v>
      </c>
      <c r="D19" s="108">
        <f t="shared" si="0"/>
        <v>3118.278533</v>
      </c>
      <c r="E19" s="109">
        <v>2264.173215</v>
      </c>
      <c r="F19" s="109">
        <f t="shared" si="1"/>
        <v>350.946848325</v>
      </c>
      <c r="G19" s="109">
        <v>0</v>
      </c>
      <c r="H19" s="109">
        <v>0</v>
      </c>
      <c r="I19" s="109">
        <f t="shared" si="2"/>
        <v>0</v>
      </c>
      <c r="J19" s="109">
        <v>854.105318</v>
      </c>
      <c r="K19" s="109">
        <v>208.334506</v>
      </c>
      <c r="L19" s="109">
        <f t="shared" si="3"/>
        <v>165.4829053625</v>
      </c>
      <c r="M19" s="108">
        <f t="shared" si="4"/>
        <v>1837.6402145</v>
      </c>
      <c r="N19" s="108">
        <f t="shared" si="5"/>
        <v>614.277346</v>
      </c>
      <c r="O19" s="108">
        <f t="shared" si="6"/>
        <v>149.9312188125</v>
      </c>
      <c r="P19" s="108">
        <f t="shared" si="7"/>
        <v>516.4297536875</v>
      </c>
      <c r="Q19" s="108">
        <f t="shared" si="8"/>
        <v>1280.6383185</v>
      </c>
      <c r="R19" s="113"/>
      <c r="S19" s="92">
        <f t="shared" si="9"/>
        <v>0</v>
      </c>
      <c r="T19" s="92">
        <f t="shared" si="10"/>
        <v>0</v>
      </c>
      <c r="U19" s="114">
        <f t="shared" si="11"/>
        <v>516.4297536875</v>
      </c>
    </row>
    <row r="20" ht="30" customHeight="1" spans="1:21">
      <c r="A20" s="107">
        <v>15</v>
      </c>
      <c r="B20" s="107" t="s">
        <v>116</v>
      </c>
      <c r="C20" s="106" t="s">
        <v>760</v>
      </c>
      <c r="D20" s="108">
        <f t="shared" si="0"/>
        <v>4628.983651</v>
      </c>
      <c r="E20" s="109">
        <v>4017.112738</v>
      </c>
      <c r="F20" s="109">
        <f t="shared" si="1"/>
        <v>622.65247439</v>
      </c>
      <c r="G20" s="109">
        <v>0</v>
      </c>
      <c r="H20" s="109">
        <v>0</v>
      </c>
      <c r="I20" s="109">
        <f t="shared" si="2"/>
        <v>0</v>
      </c>
      <c r="J20" s="109">
        <v>611.870913</v>
      </c>
      <c r="K20" s="109">
        <v>85.998233</v>
      </c>
      <c r="L20" s="109">
        <f t="shared" si="3"/>
        <v>118.54998939375</v>
      </c>
      <c r="M20" s="108">
        <f t="shared" si="4"/>
        <v>2737.70265755</v>
      </c>
      <c r="N20" s="108">
        <f t="shared" si="5"/>
        <v>934.8907176</v>
      </c>
      <c r="O20" s="108">
        <f t="shared" si="6"/>
        <v>215.18781206625</v>
      </c>
      <c r="P20" s="108">
        <f t="shared" si="7"/>
        <v>741.20246378375</v>
      </c>
      <c r="Q20" s="108">
        <f t="shared" si="8"/>
        <v>1891.28099345</v>
      </c>
      <c r="R20" s="113"/>
      <c r="S20" s="92">
        <f t="shared" si="9"/>
        <v>0</v>
      </c>
      <c r="T20" s="92">
        <f t="shared" si="10"/>
        <v>0</v>
      </c>
      <c r="U20" s="114">
        <f t="shared" si="11"/>
        <v>741.20246378375</v>
      </c>
    </row>
    <row r="21" ht="30" customHeight="1" spans="1:21">
      <c r="A21" s="107">
        <v>16</v>
      </c>
      <c r="B21" s="107" t="s">
        <v>43</v>
      </c>
      <c r="C21" s="106" t="s">
        <v>42</v>
      </c>
      <c r="D21" s="108">
        <f t="shared" si="0"/>
        <v>621.798371</v>
      </c>
      <c r="E21" s="109">
        <v>563.3127</v>
      </c>
      <c r="F21" s="109">
        <f t="shared" si="1"/>
        <v>87.3134685</v>
      </c>
      <c r="G21" s="109">
        <v>0</v>
      </c>
      <c r="H21" s="109">
        <v>0</v>
      </c>
      <c r="I21" s="109">
        <f t="shared" si="2"/>
        <v>0</v>
      </c>
      <c r="J21" s="109">
        <v>58.485671</v>
      </c>
      <c r="K21" s="109">
        <v>0</v>
      </c>
      <c r="L21" s="109">
        <f t="shared" si="3"/>
        <v>11.33159875625</v>
      </c>
      <c r="M21" s="108">
        <f t="shared" si="4"/>
        <v>367.2304555</v>
      </c>
      <c r="N21" s="108">
        <f t="shared" si="5"/>
        <v>127.28395775</v>
      </c>
      <c r="O21" s="108">
        <f t="shared" si="6"/>
        <v>28.63889049375</v>
      </c>
      <c r="P21" s="108">
        <f t="shared" si="7"/>
        <v>98.64506725625</v>
      </c>
      <c r="Q21" s="108">
        <f t="shared" si="8"/>
        <v>254.5679155</v>
      </c>
      <c r="R21" s="113"/>
      <c r="S21" s="92">
        <f t="shared" si="9"/>
        <v>0</v>
      </c>
      <c r="T21" s="92">
        <f t="shared" si="10"/>
        <v>0</v>
      </c>
      <c r="U21" s="114">
        <f t="shared" si="11"/>
        <v>98.64506725625</v>
      </c>
    </row>
    <row r="22" ht="30" customHeight="1" spans="1:21">
      <c r="A22" s="107">
        <v>17</v>
      </c>
      <c r="B22" s="107" t="s">
        <v>133</v>
      </c>
      <c r="C22" s="106" t="s">
        <v>132</v>
      </c>
      <c r="D22" s="108">
        <f t="shared" si="0"/>
        <v>-146.314627</v>
      </c>
      <c r="E22" s="109">
        <v>-292.777181</v>
      </c>
      <c r="F22" s="109">
        <f t="shared" si="1"/>
        <v>-45.380463055</v>
      </c>
      <c r="G22" s="109">
        <v>3.091502</v>
      </c>
      <c r="H22" s="109">
        <v>3.091502</v>
      </c>
      <c r="I22" s="109">
        <f t="shared" si="2"/>
        <v>1.197957025</v>
      </c>
      <c r="J22" s="109">
        <v>143.371052</v>
      </c>
      <c r="K22" s="109">
        <v>47.218176</v>
      </c>
      <c r="L22" s="109">
        <f t="shared" si="3"/>
        <v>27.778141325</v>
      </c>
      <c r="M22" s="108">
        <f t="shared" si="4"/>
        <v>-92.1762386</v>
      </c>
      <c r="N22" s="108">
        <f t="shared" si="5"/>
        <v>-32.9714662</v>
      </c>
      <c r="O22" s="108">
        <f t="shared" si="6"/>
        <v>-4.762557495</v>
      </c>
      <c r="P22" s="108">
        <f t="shared" si="7"/>
        <v>-16.404364705</v>
      </c>
      <c r="Q22" s="108">
        <f t="shared" si="8"/>
        <v>-54.1383884</v>
      </c>
      <c r="R22" s="113"/>
      <c r="S22" s="92">
        <f t="shared" si="9"/>
        <v>0</v>
      </c>
      <c r="T22" s="92">
        <f t="shared" si="10"/>
        <v>0</v>
      </c>
      <c r="U22" s="114">
        <f t="shared" si="11"/>
        <v>-16.404364705</v>
      </c>
    </row>
    <row r="23" ht="30" customHeight="1" spans="1:21">
      <c r="A23" s="107">
        <v>18</v>
      </c>
      <c r="B23" s="107" t="s">
        <v>154</v>
      </c>
      <c r="C23" s="106" t="s">
        <v>153</v>
      </c>
      <c r="D23" s="108">
        <f t="shared" si="0"/>
        <v>4833.480667</v>
      </c>
      <c r="E23" s="109">
        <v>697.314369</v>
      </c>
      <c r="F23" s="109">
        <f t="shared" si="1"/>
        <v>108.083727195</v>
      </c>
      <c r="G23" s="109">
        <v>0</v>
      </c>
      <c r="H23" s="109">
        <v>0</v>
      </c>
      <c r="I23" s="109">
        <f t="shared" si="2"/>
        <v>0</v>
      </c>
      <c r="J23" s="109">
        <v>4136.166298</v>
      </c>
      <c r="K23" s="109">
        <v>1511.084303</v>
      </c>
      <c r="L23" s="109">
        <f t="shared" si="3"/>
        <v>801.3822202375</v>
      </c>
      <c r="M23" s="108">
        <f t="shared" si="4"/>
        <v>2864.24284615</v>
      </c>
      <c r="N23" s="108">
        <f t="shared" si="5"/>
        <v>795.73337255</v>
      </c>
      <c r="O23" s="108">
        <f t="shared" si="6"/>
        <v>264.0385008675</v>
      </c>
      <c r="P23" s="108">
        <f t="shared" si="7"/>
        <v>909.4659474325</v>
      </c>
      <c r="Q23" s="108">
        <f t="shared" si="8"/>
        <v>1969.23782085</v>
      </c>
      <c r="R23" s="113"/>
      <c r="S23" s="92">
        <f t="shared" si="9"/>
        <v>0</v>
      </c>
      <c r="T23" s="92">
        <f t="shared" si="10"/>
        <v>0</v>
      </c>
      <c r="U23" s="114">
        <f t="shared" si="11"/>
        <v>909.4659474325</v>
      </c>
    </row>
    <row r="24" ht="30" customHeight="1" spans="1:21">
      <c r="A24" s="107">
        <v>19</v>
      </c>
      <c r="B24" s="107" t="s">
        <v>28</v>
      </c>
      <c r="C24" s="106" t="s">
        <v>27</v>
      </c>
      <c r="D24" s="108">
        <f t="shared" si="0"/>
        <v>5845.593689</v>
      </c>
      <c r="E24" s="109">
        <v>2658.760387</v>
      </c>
      <c r="F24" s="109">
        <f t="shared" si="1"/>
        <v>412.107859985</v>
      </c>
      <c r="G24" s="109">
        <v>0</v>
      </c>
      <c r="H24" s="109">
        <v>0</v>
      </c>
      <c r="I24" s="109">
        <f t="shared" si="2"/>
        <v>0</v>
      </c>
      <c r="J24" s="109">
        <v>3186.833302</v>
      </c>
      <c r="K24" s="109">
        <v>2908.045451</v>
      </c>
      <c r="L24" s="109">
        <f t="shared" si="3"/>
        <v>617.4489522625</v>
      </c>
      <c r="M24" s="108">
        <f t="shared" si="4"/>
        <v>3915.68424595</v>
      </c>
      <c r="N24" s="108">
        <f t="shared" si="5"/>
        <v>601.44904015</v>
      </c>
      <c r="O24" s="108">
        <f t="shared" si="6"/>
        <v>298.9035906525</v>
      </c>
      <c r="P24" s="108">
        <f t="shared" si="7"/>
        <v>1029.5568122475</v>
      </c>
      <c r="Q24" s="108">
        <f t="shared" si="8"/>
        <v>1929.90944305</v>
      </c>
      <c r="R24" s="113"/>
      <c r="S24" s="92">
        <f t="shared" si="9"/>
        <v>0</v>
      </c>
      <c r="T24" s="92">
        <f t="shared" si="10"/>
        <v>0</v>
      </c>
      <c r="U24" s="114">
        <f t="shared" si="11"/>
        <v>1029.5568122475</v>
      </c>
    </row>
    <row r="25" ht="30" customHeight="1" spans="1:21">
      <c r="A25" s="107">
        <v>20</v>
      </c>
      <c r="B25" s="107" t="s">
        <v>389</v>
      </c>
      <c r="C25" s="106" t="s">
        <v>388</v>
      </c>
      <c r="D25" s="108">
        <f t="shared" si="0"/>
        <v>964.549158</v>
      </c>
      <c r="E25" s="109">
        <v>964.471413</v>
      </c>
      <c r="F25" s="109">
        <f t="shared" si="1"/>
        <v>149.493069015</v>
      </c>
      <c r="G25" s="109">
        <v>0</v>
      </c>
      <c r="H25" s="109">
        <v>0</v>
      </c>
      <c r="I25" s="109">
        <f t="shared" si="2"/>
        <v>0</v>
      </c>
      <c r="J25" s="109">
        <v>0.077745</v>
      </c>
      <c r="K25" s="109">
        <v>0.003126</v>
      </c>
      <c r="L25" s="109">
        <f t="shared" si="3"/>
        <v>0.01506309375</v>
      </c>
      <c r="M25" s="108">
        <f t="shared" si="4"/>
        <v>578.7225018</v>
      </c>
      <c r="N25" s="108">
        <f t="shared" si="5"/>
        <v>192.91293735</v>
      </c>
      <c r="O25" s="108">
        <f t="shared" si="6"/>
        <v>43.40558674125</v>
      </c>
      <c r="P25" s="108">
        <f t="shared" si="7"/>
        <v>149.50813210875</v>
      </c>
      <c r="Q25" s="108">
        <f t="shared" si="8"/>
        <v>385.8266562</v>
      </c>
      <c r="R25" s="113"/>
      <c r="S25" s="92">
        <f t="shared" si="9"/>
        <v>0</v>
      </c>
      <c r="T25" s="92">
        <f t="shared" si="10"/>
        <v>0</v>
      </c>
      <c r="U25" s="114">
        <f t="shared" si="11"/>
        <v>149.50813210875</v>
      </c>
    </row>
    <row r="26" ht="30" customHeight="1" spans="1:21">
      <c r="A26" s="107">
        <v>21</v>
      </c>
      <c r="B26" s="107" t="s">
        <v>761</v>
      </c>
      <c r="C26" s="106" t="s">
        <v>762</v>
      </c>
      <c r="D26" s="108">
        <f t="shared" si="0"/>
        <v>0.042718</v>
      </c>
      <c r="E26" s="109">
        <v>0</v>
      </c>
      <c r="F26" s="109">
        <f t="shared" si="1"/>
        <v>0</v>
      </c>
      <c r="G26" s="109">
        <v>0</v>
      </c>
      <c r="H26" s="109">
        <v>0</v>
      </c>
      <c r="I26" s="109">
        <f t="shared" si="2"/>
        <v>0</v>
      </c>
      <c r="J26" s="109">
        <v>0.042718</v>
      </c>
      <c r="K26" s="109">
        <v>0</v>
      </c>
      <c r="L26" s="109">
        <f t="shared" si="3"/>
        <v>0.0082766125</v>
      </c>
      <c r="M26" s="108">
        <f t="shared" si="4"/>
        <v>0.021359</v>
      </c>
      <c r="N26" s="108">
        <f t="shared" si="5"/>
        <v>0.0106795</v>
      </c>
      <c r="O26" s="108">
        <f t="shared" si="6"/>
        <v>0.0024028875</v>
      </c>
      <c r="P26" s="108">
        <f t="shared" si="7"/>
        <v>0.0082766125</v>
      </c>
      <c r="Q26" s="108">
        <f t="shared" si="8"/>
        <v>0.021359</v>
      </c>
      <c r="R26" s="113"/>
      <c r="S26" s="92">
        <f t="shared" si="9"/>
        <v>0</v>
      </c>
      <c r="T26" s="92">
        <f t="shared" si="10"/>
        <v>0</v>
      </c>
      <c r="U26" s="114">
        <f t="shared" si="11"/>
        <v>0.0082766125</v>
      </c>
    </row>
    <row r="27" ht="30" customHeight="1" spans="1:21">
      <c r="A27" s="107">
        <v>22</v>
      </c>
      <c r="B27" s="77" t="s">
        <v>596</v>
      </c>
      <c r="C27" s="110" t="s">
        <v>595</v>
      </c>
      <c r="D27" s="108">
        <f t="shared" si="0"/>
        <v>0</v>
      </c>
      <c r="E27" s="109">
        <v>0</v>
      </c>
      <c r="F27" s="109">
        <f t="shared" si="1"/>
        <v>0</v>
      </c>
      <c r="G27" s="109">
        <v>0</v>
      </c>
      <c r="H27" s="109">
        <v>0</v>
      </c>
      <c r="I27" s="109">
        <f t="shared" si="2"/>
        <v>0</v>
      </c>
      <c r="J27" s="109">
        <v>0</v>
      </c>
      <c r="K27" s="109">
        <v>0</v>
      </c>
      <c r="L27" s="109">
        <f t="shared" si="3"/>
        <v>0</v>
      </c>
      <c r="M27" s="108">
        <f t="shared" si="4"/>
        <v>0</v>
      </c>
      <c r="N27" s="108">
        <f t="shared" si="5"/>
        <v>0</v>
      </c>
      <c r="O27" s="108">
        <f t="shared" si="6"/>
        <v>0</v>
      </c>
      <c r="P27" s="108">
        <f t="shared" si="7"/>
        <v>0</v>
      </c>
      <c r="Q27" s="108">
        <f t="shared" si="8"/>
        <v>0</v>
      </c>
      <c r="R27" s="113"/>
      <c r="S27" s="92">
        <f t="shared" si="9"/>
        <v>0</v>
      </c>
      <c r="T27" s="92">
        <f t="shared" si="10"/>
        <v>0</v>
      </c>
      <c r="U27" s="114">
        <f t="shared" si="11"/>
        <v>0</v>
      </c>
    </row>
    <row r="28" ht="37.05" customHeight="1" spans="1:18">
      <c r="A28" s="111" t="s">
        <v>763</v>
      </c>
      <c r="B28" s="111"/>
      <c r="C28" s="111"/>
      <c r="D28" s="111"/>
      <c r="E28" s="111"/>
      <c r="F28" s="111"/>
      <c r="G28" s="111"/>
      <c r="H28" s="111"/>
      <c r="I28" s="111"/>
      <c r="J28" s="111"/>
      <c r="K28" s="111"/>
      <c r="L28" s="111"/>
      <c r="M28" s="111"/>
      <c r="N28" s="111"/>
      <c r="O28" s="111"/>
      <c r="P28" s="111"/>
      <c r="Q28" s="111"/>
      <c r="R28" s="111"/>
    </row>
  </sheetData>
  <mergeCells count="17">
    <mergeCell ref="A2:R2"/>
    <mergeCell ref="A3:R3"/>
    <mergeCell ref="G4:H4"/>
    <mergeCell ref="J4:K4"/>
    <mergeCell ref="M4:Q4"/>
    <mergeCell ref="A28:R28"/>
    <mergeCell ref="A4:A5"/>
    <mergeCell ref="B4:B5"/>
    <mergeCell ref="C4:C5"/>
    <mergeCell ref="D4:D5"/>
    <mergeCell ref="E4:E5"/>
    <mergeCell ref="F4:F5"/>
    <mergeCell ref="I4:I5"/>
    <mergeCell ref="L4:L5"/>
    <mergeCell ref="R4:R5"/>
    <mergeCell ref="S4:S5"/>
    <mergeCell ref="T4:T5"/>
  </mergeCells>
  <conditionalFormatting sqref="C27">
    <cfRule type="duplicateValues" dxfId="1" priority="1"/>
  </conditionalFormatting>
  <pageMargins left="0.751388888888889" right="0.393055555555556" top="1" bottom="1" header="0.5" footer="0.5"/>
  <pageSetup paperSize="8" scale="65"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28"/>
  <sheetViews>
    <sheetView workbookViewId="0">
      <selection activeCell="V9" sqref="V9"/>
    </sheetView>
  </sheetViews>
  <sheetFormatPr defaultColWidth="8.88333333333333" defaultRowHeight="13.5"/>
  <cols>
    <col min="1" max="1" width="5.44166666666667" style="36" customWidth="1"/>
    <col min="2" max="2" width="20.4416666666667" style="69" customWidth="1"/>
    <col min="3" max="3" width="37" style="70" customWidth="1"/>
    <col min="4" max="4" width="12.4416666666667" style="70" customWidth="1"/>
    <col min="5" max="5" width="11.6666666666667" style="36" customWidth="1"/>
    <col min="6" max="6" width="10.6666666666667" style="36" customWidth="1"/>
    <col min="7" max="7" width="11.8833333333333" style="36" customWidth="1"/>
    <col min="8" max="8" width="10.6666666666667" style="36" customWidth="1"/>
    <col min="9" max="9" width="10.1083333333333" style="36" customWidth="1"/>
    <col min="10" max="10" width="10.3333333333333" style="36" customWidth="1"/>
    <col min="11" max="13" width="13.775" style="36" hidden="1" customWidth="1"/>
    <col min="14" max="15" width="12.6666666666667" style="36" hidden="1" customWidth="1"/>
    <col min="16" max="16" width="8.88333333333333" style="71"/>
    <col min="17" max="18" width="8.21666666666667" style="36" hidden="1" customWidth="1"/>
    <col min="19" max="19" width="9.55833333333333" style="36" customWidth="1"/>
    <col min="20" max="16384" width="8.88333333333333" style="36"/>
  </cols>
  <sheetData>
    <row r="1" ht="21" customHeight="1" spans="1:19">
      <c r="A1" s="36" t="s">
        <v>0</v>
      </c>
      <c r="B1" s="69">
        <v>1</v>
      </c>
      <c r="C1" s="69">
        <v>2</v>
      </c>
      <c r="D1" s="69">
        <v>3</v>
      </c>
      <c r="E1" s="69">
        <v>4</v>
      </c>
      <c r="F1" s="69">
        <v>5</v>
      </c>
      <c r="G1" s="69">
        <v>6</v>
      </c>
      <c r="H1" s="69">
        <v>7</v>
      </c>
      <c r="I1" s="69">
        <v>8</v>
      </c>
      <c r="J1" s="69">
        <v>9</v>
      </c>
      <c r="K1" s="69">
        <v>10</v>
      </c>
      <c r="L1" s="69">
        <v>11</v>
      </c>
      <c r="M1" s="69">
        <v>12</v>
      </c>
      <c r="N1" s="69">
        <v>13</v>
      </c>
      <c r="O1" s="69">
        <v>14</v>
      </c>
      <c r="P1" s="69">
        <v>15</v>
      </c>
      <c r="Q1" s="69">
        <v>16</v>
      </c>
      <c r="R1" s="69">
        <v>17</v>
      </c>
      <c r="S1" s="69">
        <v>18</v>
      </c>
    </row>
    <row r="2" s="66" customFormat="1" ht="30" customHeight="1" spans="1:245">
      <c r="A2" s="72" t="s">
        <v>764</v>
      </c>
      <c r="B2" s="72"/>
      <c r="C2" s="72"/>
      <c r="D2" s="72"/>
      <c r="E2" s="72"/>
      <c r="F2" s="72"/>
      <c r="G2" s="72"/>
      <c r="H2" s="72"/>
      <c r="I2" s="72"/>
      <c r="J2" s="72"/>
      <c r="K2" s="72"/>
      <c r="L2" s="72"/>
      <c r="M2" s="72"/>
      <c r="N2" s="72"/>
      <c r="O2" s="72"/>
      <c r="P2" s="81"/>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row>
    <row r="3" s="66" customFormat="1" ht="22.95" customHeight="1" spans="1:245">
      <c r="A3" s="73" t="s">
        <v>739</v>
      </c>
      <c r="B3" s="73"/>
      <c r="C3" s="73"/>
      <c r="D3" s="73"/>
      <c r="E3" s="73"/>
      <c r="F3" s="73"/>
      <c r="G3" s="73"/>
      <c r="H3" s="73"/>
      <c r="I3" s="73"/>
      <c r="J3" s="73"/>
      <c r="K3" s="73"/>
      <c r="L3" s="73"/>
      <c r="M3" s="73"/>
      <c r="N3" s="73"/>
      <c r="O3" s="73"/>
      <c r="P3" s="82"/>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row>
    <row r="4" s="67" customFormat="1" ht="30" customHeight="1" spans="1:246">
      <c r="A4" s="52" t="s">
        <v>2</v>
      </c>
      <c r="B4" s="52" t="s">
        <v>740</v>
      </c>
      <c r="C4" s="52" t="s">
        <v>741</v>
      </c>
      <c r="D4" s="74" t="s">
        <v>742</v>
      </c>
      <c r="E4" s="52" t="s">
        <v>743</v>
      </c>
      <c r="F4" s="52" t="s">
        <v>744</v>
      </c>
      <c r="G4" s="53" t="s">
        <v>747</v>
      </c>
      <c r="H4" s="53" t="s">
        <v>748</v>
      </c>
      <c r="I4" s="53" t="s">
        <v>745</v>
      </c>
      <c r="J4" s="53" t="s">
        <v>746</v>
      </c>
      <c r="K4" s="83" t="s">
        <v>749</v>
      </c>
      <c r="L4" s="83"/>
      <c r="M4" s="83"/>
      <c r="N4" s="83"/>
      <c r="O4" s="83"/>
      <c r="P4" s="84" t="s">
        <v>750</v>
      </c>
      <c r="Q4" s="56" t="s">
        <v>751</v>
      </c>
      <c r="R4" s="56" t="s">
        <v>752</v>
      </c>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91"/>
      <c r="FE4" s="91"/>
      <c r="FF4" s="91"/>
      <c r="FG4" s="91"/>
      <c r="FH4" s="91"/>
      <c r="FI4" s="91"/>
      <c r="FJ4" s="91"/>
      <c r="FK4" s="91"/>
      <c r="FL4" s="91"/>
      <c r="FM4" s="91"/>
      <c r="FN4" s="91"/>
      <c r="FO4" s="91"/>
      <c r="FP4" s="91"/>
      <c r="FQ4" s="91"/>
      <c r="FR4" s="91"/>
      <c r="FS4" s="91"/>
      <c r="FT4" s="91"/>
      <c r="FU4" s="91"/>
      <c r="FV4" s="91"/>
      <c r="FW4" s="91"/>
      <c r="FX4" s="91"/>
      <c r="FY4" s="91"/>
      <c r="FZ4" s="91"/>
      <c r="GA4" s="91"/>
      <c r="GB4" s="91"/>
      <c r="GC4" s="91"/>
      <c r="GD4" s="91"/>
      <c r="GE4" s="91"/>
      <c r="GF4" s="91"/>
      <c r="GG4" s="91"/>
      <c r="GH4" s="91"/>
      <c r="GI4" s="91"/>
      <c r="GJ4" s="91"/>
      <c r="GK4" s="91"/>
      <c r="GL4" s="91"/>
      <c r="GM4" s="91"/>
      <c r="GN4" s="91"/>
      <c r="GO4" s="91"/>
      <c r="GP4" s="91"/>
      <c r="GQ4" s="91"/>
      <c r="GR4" s="91"/>
      <c r="GS4" s="91"/>
      <c r="GT4" s="91"/>
      <c r="GU4" s="91"/>
      <c r="GV4" s="91"/>
      <c r="GW4" s="91"/>
      <c r="GX4" s="91"/>
      <c r="GY4" s="91"/>
      <c r="GZ4" s="91"/>
      <c r="HA4" s="91"/>
      <c r="HB4" s="91"/>
      <c r="HC4" s="91"/>
      <c r="HD4" s="91"/>
      <c r="HE4" s="91"/>
      <c r="HF4" s="91"/>
      <c r="HG4" s="91"/>
      <c r="HH4" s="91"/>
      <c r="HI4" s="91"/>
      <c r="HJ4" s="91"/>
      <c r="HK4" s="91"/>
      <c r="HL4" s="91"/>
      <c r="HM4" s="91"/>
      <c r="HN4" s="91"/>
      <c r="HO4" s="91"/>
      <c r="HP4" s="91"/>
      <c r="HQ4" s="91"/>
      <c r="HR4" s="91"/>
      <c r="HS4" s="91"/>
      <c r="HT4" s="91"/>
      <c r="HU4" s="91"/>
      <c r="HV4" s="91"/>
      <c r="HW4" s="91"/>
      <c r="HX4" s="91"/>
      <c r="HY4" s="91"/>
      <c r="HZ4" s="91"/>
      <c r="IA4" s="91"/>
      <c r="IB4" s="91"/>
      <c r="IC4" s="91"/>
      <c r="ID4" s="91"/>
      <c r="IE4" s="91"/>
      <c r="IF4" s="91"/>
      <c r="IG4" s="91"/>
      <c r="IH4" s="91"/>
      <c r="II4" s="91"/>
      <c r="IJ4" s="91"/>
      <c r="IK4" s="91"/>
      <c r="IL4" s="91"/>
    </row>
    <row r="5" s="68" customFormat="1" ht="30" customHeight="1" spans="1:246">
      <c r="A5" s="52"/>
      <c r="B5" s="52"/>
      <c r="C5" s="52"/>
      <c r="D5" s="75"/>
      <c r="E5" s="52"/>
      <c r="F5" s="52"/>
      <c r="G5" s="53"/>
      <c r="H5" s="53"/>
      <c r="I5" s="53"/>
      <c r="J5" s="53"/>
      <c r="K5" s="54" t="s">
        <v>754</v>
      </c>
      <c r="L5" s="54" t="s">
        <v>755</v>
      </c>
      <c r="M5" s="54" t="s">
        <v>756</v>
      </c>
      <c r="N5" s="85" t="s">
        <v>757</v>
      </c>
      <c r="O5" s="57" t="s">
        <v>758</v>
      </c>
      <c r="P5" s="84"/>
      <c r="Q5" s="56"/>
      <c r="R5" s="56"/>
      <c r="S5" s="92" t="s">
        <v>759</v>
      </c>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c r="ID5" s="91"/>
      <c r="IE5" s="91"/>
      <c r="IF5" s="91"/>
      <c r="IG5" s="91"/>
      <c r="IH5" s="91"/>
      <c r="II5" s="91"/>
      <c r="IJ5" s="91"/>
      <c r="IK5" s="91"/>
      <c r="IL5" s="91"/>
    </row>
    <row r="6" ht="25.05" customHeight="1" spans="1:19">
      <c r="A6" s="76">
        <v>1</v>
      </c>
      <c r="B6" s="77" t="s">
        <v>37</v>
      </c>
      <c r="C6" s="77" t="s">
        <v>36</v>
      </c>
      <c r="D6" s="78">
        <f>SUM(E6+G6+I6)</f>
        <v>1407.55184</v>
      </c>
      <c r="E6" s="78">
        <v>1406.83222</v>
      </c>
      <c r="F6" s="78">
        <f>E6*0.155</f>
        <v>218.0589941</v>
      </c>
      <c r="G6" s="78">
        <v>0.71962</v>
      </c>
      <c r="H6" s="78">
        <f>G6*0.19375</f>
        <v>0.139426375</v>
      </c>
      <c r="I6" s="86">
        <v>0</v>
      </c>
      <c r="J6" s="86">
        <f>I6*0.19375</f>
        <v>0</v>
      </c>
      <c r="K6" s="87">
        <f>E6*0.6+G6*0.5+I6*0.5</f>
        <v>844.459142</v>
      </c>
      <c r="L6" s="87">
        <f>E6*0.2+G6*0.25+I6*0.25</f>
        <v>281.546349</v>
      </c>
      <c r="M6" s="87">
        <f>E6*0.045+G6*0.05625+I6*0.05625</f>
        <v>63.347928525</v>
      </c>
      <c r="N6" s="87">
        <f>E6*0.155+G6*0.19375+I6*0.19375</f>
        <v>218.198420475</v>
      </c>
      <c r="O6" s="87">
        <f>SUM(L6:N6)</f>
        <v>563.092698</v>
      </c>
      <c r="P6" s="88"/>
      <c r="Q6" s="36">
        <f>SUM(K6:N6)-D6</f>
        <v>0</v>
      </c>
      <c r="R6" s="36">
        <f>F6+H6+J6-N6</f>
        <v>0</v>
      </c>
      <c r="S6" s="93">
        <f>F6+H6+J6</f>
        <v>218.198420475</v>
      </c>
    </row>
    <row r="7" ht="25.05" customHeight="1" spans="1:19">
      <c r="A7" s="76">
        <v>2</v>
      </c>
      <c r="B7" s="77" t="s">
        <v>596</v>
      </c>
      <c r="C7" s="77" t="s">
        <v>595</v>
      </c>
      <c r="D7" s="78">
        <f t="shared" ref="D7:D27" si="0">SUM(E7+G7+I7)</f>
        <v>728.959257</v>
      </c>
      <c r="E7" s="78">
        <v>233.704077</v>
      </c>
      <c r="F7" s="78">
        <f t="shared" ref="F7:F27" si="1">E7*0.155</f>
        <v>36.224131935</v>
      </c>
      <c r="G7" s="78">
        <v>495.25518</v>
      </c>
      <c r="H7" s="78">
        <f t="shared" ref="H7:H27" si="2">G7*0.19375</f>
        <v>95.955691125</v>
      </c>
      <c r="I7" s="86">
        <v>0</v>
      </c>
      <c r="J7" s="86">
        <f t="shared" ref="J7:J27" si="3">I7*0.19375</f>
        <v>0</v>
      </c>
      <c r="K7" s="87">
        <f t="shared" ref="K7:K27" si="4">E7*0.6+G7*0.5+I7*0.5</f>
        <v>387.8500362</v>
      </c>
      <c r="L7" s="87">
        <f t="shared" ref="L7:L27" si="5">E7*0.2+G7*0.25+I7*0.25</f>
        <v>170.5546104</v>
      </c>
      <c r="M7" s="87">
        <f t="shared" ref="M7:M27" si="6">E7*0.045+G7*0.05625+I7*0.05625</f>
        <v>38.37478734</v>
      </c>
      <c r="N7" s="87">
        <f t="shared" ref="N7:N27" si="7">E7*0.155+G7*0.19375+I7*0.19375</f>
        <v>132.17982306</v>
      </c>
      <c r="O7" s="87">
        <f t="shared" ref="O7:O27" si="8">SUM(L7:N7)</f>
        <v>341.1092208</v>
      </c>
      <c r="P7" s="88"/>
      <c r="Q7" s="36">
        <f t="shared" ref="Q7:Q27" si="9">SUM(K7:N7)-D7</f>
        <v>0</v>
      </c>
      <c r="R7" s="36">
        <f t="shared" ref="R7:R27" si="10">F7+H7+J7-N7</f>
        <v>0</v>
      </c>
      <c r="S7" s="93">
        <f t="shared" ref="S7:S27" si="11">F7+H7+J7</f>
        <v>132.17982306</v>
      </c>
    </row>
    <row r="8" ht="25.05" customHeight="1" spans="1:19">
      <c r="A8" s="76">
        <v>3</v>
      </c>
      <c r="B8" s="77" t="s">
        <v>323</v>
      </c>
      <c r="C8" s="77" t="s">
        <v>322</v>
      </c>
      <c r="D8" s="78">
        <f t="shared" si="0"/>
        <v>508.450575</v>
      </c>
      <c r="E8" s="78">
        <v>126.963621</v>
      </c>
      <c r="F8" s="78">
        <f t="shared" si="1"/>
        <v>19.679361255</v>
      </c>
      <c r="G8" s="78">
        <v>381.486954</v>
      </c>
      <c r="H8" s="78">
        <f t="shared" si="2"/>
        <v>73.9130973375</v>
      </c>
      <c r="I8" s="86">
        <v>0</v>
      </c>
      <c r="J8" s="86">
        <f t="shared" si="3"/>
        <v>0</v>
      </c>
      <c r="K8" s="87">
        <f t="shared" si="4"/>
        <v>266.9216496</v>
      </c>
      <c r="L8" s="87">
        <f t="shared" si="5"/>
        <v>120.7644627</v>
      </c>
      <c r="M8" s="87">
        <f t="shared" si="6"/>
        <v>27.1720041075</v>
      </c>
      <c r="N8" s="87">
        <f t="shared" si="7"/>
        <v>93.5924585925</v>
      </c>
      <c r="O8" s="87">
        <f t="shared" si="8"/>
        <v>241.5289254</v>
      </c>
      <c r="P8" s="88"/>
      <c r="Q8" s="36">
        <f t="shared" si="9"/>
        <v>0</v>
      </c>
      <c r="R8" s="36">
        <f t="shared" si="10"/>
        <v>0</v>
      </c>
      <c r="S8" s="93">
        <f t="shared" si="11"/>
        <v>93.5924585925</v>
      </c>
    </row>
    <row r="9" ht="25.05" customHeight="1" spans="1:19">
      <c r="A9" s="76">
        <v>4</v>
      </c>
      <c r="B9" s="77" t="s">
        <v>138</v>
      </c>
      <c r="C9" s="77" t="s">
        <v>137</v>
      </c>
      <c r="D9" s="78">
        <f t="shared" si="0"/>
        <v>32593.967223</v>
      </c>
      <c r="E9" s="78">
        <v>16334.442895</v>
      </c>
      <c r="F9" s="78">
        <f t="shared" si="1"/>
        <v>2531.838648725</v>
      </c>
      <c r="G9" s="78">
        <v>16259.524328</v>
      </c>
      <c r="H9" s="78">
        <f t="shared" si="2"/>
        <v>3150.28283855</v>
      </c>
      <c r="I9" s="86">
        <v>0</v>
      </c>
      <c r="J9" s="86">
        <f t="shared" si="3"/>
        <v>0</v>
      </c>
      <c r="K9" s="87">
        <f t="shared" si="4"/>
        <v>17930.427901</v>
      </c>
      <c r="L9" s="87">
        <f t="shared" si="5"/>
        <v>7331.769661</v>
      </c>
      <c r="M9" s="87">
        <f t="shared" si="6"/>
        <v>1649.648173725</v>
      </c>
      <c r="N9" s="87">
        <f t="shared" si="7"/>
        <v>5682.121487275</v>
      </c>
      <c r="O9" s="87">
        <f t="shared" si="8"/>
        <v>14663.539322</v>
      </c>
      <c r="P9" s="88"/>
      <c r="Q9" s="36">
        <f t="shared" si="9"/>
        <v>0</v>
      </c>
      <c r="R9" s="36">
        <f t="shared" si="10"/>
        <v>0</v>
      </c>
      <c r="S9" s="93">
        <f t="shared" si="11"/>
        <v>5682.121487275</v>
      </c>
    </row>
    <row r="10" ht="25.05" customHeight="1" spans="1:19">
      <c r="A10" s="76">
        <v>5</v>
      </c>
      <c r="B10" s="77" t="s">
        <v>16</v>
      </c>
      <c r="C10" s="77" t="s">
        <v>15</v>
      </c>
      <c r="D10" s="78">
        <f t="shared" si="0"/>
        <v>594.662584</v>
      </c>
      <c r="E10" s="78">
        <v>92.708972</v>
      </c>
      <c r="F10" s="78">
        <f t="shared" si="1"/>
        <v>14.36989066</v>
      </c>
      <c r="G10" s="78">
        <v>501.953612</v>
      </c>
      <c r="H10" s="78">
        <f t="shared" si="2"/>
        <v>97.253512325</v>
      </c>
      <c r="I10" s="86">
        <v>0</v>
      </c>
      <c r="J10" s="86">
        <f t="shared" si="3"/>
        <v>0</v>
      </c>
      <c r="K10" s="87">
        <f t="shared" si="4"/>
        <v>306.6021892</v>
      </c>
      <c r="L10" s="87">
        <f t="shared" si="5"/>
        <v>144.0301974</v>
      </c>
      <c r="M10" s="87">
        <f t="shared" si="6"/>
        <v>32.406794415</v>
      </c>
      <c r="N10" s="87">
        <f t="shared" si="7"/>
        <v>111.623402985</v>
      </c>
      <c r="O10" s="87">
        <f t="shared" si="8"/>
        <v>288.0603948</v>
      </c>
      <c r="P10" s="88"/>
      <c r="Q10" s="36">
        <f t="shared" si="9"/>
        <v>0</v>
      </c>
      <c r="R10" s="36">
        <f t="shared" si="10"/>
        <v>0</v>
      </c>
      <c r="S10" s="93">
        <f t="shared" si="11"/>
        <v>111.623402985</v>
      </c>
    </row>
    <row r="11" ht="25.05" customHeight="1" spans="1:19">
      <c r="A11" s="76">
        <v>6</v>
      </c>
      <c r="B11" s="79" t="s">
        <v>121</v>
      </c>
      <c r="C11" s="79" t="s">
        <v>120</v>
      </c>
      <c r="D11" s="78">
        <f t="shared" si="0"/>
        <v>3187.127707</v>
      </c>
      <c r="E11" s="78">
        <v>1056.604477</v>
      </c>
      <c r="F11" s="78">
        <f t="shared" si="1"/>
        <v>163.773693935</v>
      </c>
      <c r="G11" s="78">
        <v>2130.52323</v>
      </c>
      <c r="H11" s="78">
        <f t="shared" si="2"/>
        <v>412.7888758125</v>
      </c>
      <c r="I11" s="86">
        <v>0</v>
      </c>
      <c r="J11" s="86">
        <f t="shared" si="3"/>
        <v>0</v>
      </c>
      <c r="K11" s="87">
        <f t="shared" si="4"/>
        <v>1699.2243012</v>
      </c>
      <c r="L11" s="87">
        <f t="shared" si="5"/>
        <v>743.9517029</v>
      </c>
      <c r="M11" s="87">
        <f t="shared" si="6"/>
        <v>167.3891331525</v>
      </c>
      <c r="N11" s="87">
        <f t="shared" si="7"/>
        <v>576.5625697475</v>
      </c>
      <c r="O11" s="87">
        <f t="shared" si="8"/>
        <v>1487.9034058</v>
      </c>
      <c r="P11" s="88"/>
      <c r="Q11" s="36">
        <f t="shared" si="9"/>
        <v>0</v>
      </c>
      <c r="R11" s="36">
        <f t="shared" si="10"/>
        <v>0</v>
      </c>
      <c r="S11" s="93">
        <f t="shared" si="11"/>
        <v>576.5625697475</v>
      </c>
    </row>
    <row r="12" ht="25.05" customHeight="1" spans="1:19">
      <c r="A12" s="76">
        <v>7</v>
      </c>
      <c r="B12" s="77" t="s">
        <v>392</v>
      </c>
      <c r="C12" s="77" t="s">
        <v>391</v>
      </c>
      <c r="D12" s="78">
        <f t="shared" si="0"/>
        <v>1448.282336</v>
      </c>
      <c r="E12" s="78">
        <v>470.105649</v>
      </c>
      <c r="F12" s="78">
        <f t="shared" si="1"/>
        <v>72.866375595</v>
      </c>
      <c r="G12" s="78">
        <v>978.176687</v>
      </c>
      <c r="H12" s="78">
        <f t="shared" si="2"/>
        <v>189.52173310625</v>
      </c>
      <c r="I12" s="86">
        <v>0</v>
      </c>
      <c r="J12" s="86">
        <f t="shared" si="3"/>
        <v>0</v>
      </c>
      <c r="K12" s="87">
        <f t="shared" si="4"/>
        <v>771.1517329</v>
      </c>
      <c r="L12" s="87">
        <f t="shared" si="5"/>
        <v>338.56530155</v>
      </c>
      <c r="M12" s="87">
        <f t="shared" si="6"/>
        <v>76.17719284875</v>
      </c>
      <c r="N12" s="87">
        <f t="shared" si="7"/>
        <v>262.38810870125</v>
      </c>
      <c r="O12" s="87">
        <f t="shared" si="8"/>
        <v>677.1306031</v>
      </c>
      <c r="P12" s="88"/>
      <c r="Q12" s="36">
        <f t="shared" si="9"/>
        <v>0</v>
      </c>
      <c r="R12" s="36">
        <f t="shared" si="10"/>
        <v>0</v>
      </c>
      <c r="S12" s="93">
        <f t="shared" si="11"/>
        <v>262.38810870125</v>
      </c>
    </row>
    <row r="13" ht="25.05" customHeight="1" spans="1:19">
      <c r="A13" s="76">
        <v>8</v>
      </c>
      <c r="B13" s="77" t="s">
        <v>201</v>
      </c>
      <c r="C13" s="77" t="s">
        <v>200</v>
      </c>
      <c r="D13" s="78">
        <f t="shared" si="0"/>
        <v>1042.240183</v>
      </c>
      <c r="E13" s="78">
        <v>832.564983</v>
      </c>
      <c r="F13" s="78">
        <f t="shared" si="1"/>
        <v>129.047572365</v>
      </c>
      <c r="G13" s="78">
        <v>209.6752</v>
      </c>
      <c r="H13" s="78">
        <f t="shared" si="2"/>
        <v>40.62457</v>
      </c>
      <c r="I13" s="86">
        <v>0</v>
      </c>
      <c r="J13" s="86">
        <f t="shared" si="3"/>
        <v>0</v>
      </c>
      <c r="K13" s="87">
        <f t="shared" si="4"/>
        <v>604.3765898</v>
      </c>
      <c r="L13" s="87">
        <f t="shared" si="5"/>
        <v>218.9317966</v>
      </c>
      <c r="M13" s="87">
        <f t="shared" si="6"/>
        <v>49.259654235</v>
      </c>
      <c r="N13" s="87">
        <f t="shared" si="7"/>
        <v>169.672142365</v>
      </c>
      <c r="O13" s="87">
        <f t="shared" si="8"/>
        <v>437.8635932</v>
      </c>
      <c r="P13" s="88">
        <v>359</v>
      </c>
      <c r="Q13" s="36">
        <f t="shared" si="9"/>
        <v>0</v>
      </c>
      <c r="R13" s="36">
        <f t="shared" si="10"/>
        <v>0</v>
      </c>
      <c r="S13" s="93">
        <f t="shared" si="11"/>
        <v>169.672142365</v>
      </c>
    </row>
    <row r="14" ht="25.05" customHeight="1" spans="1:19">
      <c r="A14" s="76">
        <v>9</v>
      </c>
      <c r="B14" s="79" t="s">
        <v>368</v>
      </c>
      <c r="C14" s="79" t="s">
        <v>367</v>
      </c>
      <c r="D14" s="78">
        <f t="shared" si="0"/>
        <v>280.209921</v>
      </c>
      <c r="E14" s="78">
        <v>31.783826</v>
      </c>
      <c r="F14" s="78">
        <f t="shared" si="1"/>
        <v>4.92649303</v>
      </c>
      <c r="G14" s="78">
        <v>248.426095</v>
      </c>
      <c r="H14" s="78">
        <f t="shared" si="2"/>
        <v>48.13255590625</v>
      </c>
      <c r="I14" s="86">
        <v>0</v>
      </c>
      <c r="J14" s="86">
        <f t="shared" si="3"/>
        <v>0</v>
      </c>
      <c r="K14" s="87">
        <f t="shared" si="4"/>
        <v>143.2833431</v>
      </c>
      <c r="L14" s="87">
        <f t="shared" si="5"/>
        <v>68.46328895</v>
      </c>
      <c r="M14" s="87">
        <f t="shared" si="6"/>
        <v>15.40424001375</v>
      </c>
      <c r="N14" s="87">
        <f t="shared" si="7"/>
        <v>53.05904893625</v>
      </c>
      <c r="O14" s="87">
        <f t="shared" si="8"/>
        <v>136.9265779</v>
      </c>
      <c r="P14" s="88"/>
      <c r="Q14" s="36">
        <f t="shared" si="9"/>
        <v>0</v>
      </c>
      <c r="R14" s="36">
        <f t="shared" si="10"/>
        <v>0</v>
      </c>
      <c r="S14" s="93">
        <f t="shared" si="11"/>
        <v>53.05904893625</v>
      </c>
    </row>
    <row r="15" ht="25.05" customHeight="1" spans="1:19">
      <c r="A15" s="76">
        <v>10</v>
      </c>
      <c r="B15" s="77" t="s">
        <v>226</v>
      </c>
      <c r="C15" s="77" t="s">
        <v>225</v>
      </c>
      <c r="D15" s="78">
        <f t="shared" si="0"/>
        <v>5383.346628</v>
      </c>
      <c r="E15" s="78">
        <v>5381.524027</v>
      </c>
      <c r="F15" s="78">
        <f t="shared" si="1"/>
        <v>834.136224185</v>
      </c>
      <c r="G15" s="78">
        <v>1.822601</v>
      </c>
      <c r="H15" s="78">
        <f t="shared" si="2"/>
        <v>0.35312894375</v>
      </c>
      <c r="I15" s="86">
        <v>0</v>
      </c>
      <c r="J15" s="86">
        <f t="shared" si="3"/>
        <v>0</v>
      </c>
      <c r="K15" s="87">
        <f t="shared" si="4"/>
        <v>3229.8257167</v>
      </c>
      <c r="L15" s="87">
        <f t="shared" si="5"/>
        <v>1076.76045565</v>
      </c>
      <c r="M15" s="87">
        <f t="shared" si="6"/>
        <v>242.27110252125</v>
      </c>
      <c r="N15" s="87">
        <f t="shared" si="7"/>
        <v>834.48935312875</v>
      </c>
      <c r="O15" s="87">
        <f t="shared" si="8"/>
        <v>2153.5209113</v>
      </c>
      <c r="P15" s="88"/>
      <c r="Q15" s="36">
        <f t="shared" si="9"/>
        <v>0</v>
      </c>
      <c r="R15" s="36">
        <f t="shared" si="10"/>
        <v>0</v>
      </c>
      <c r="S15" s="93">
        <f t="shared" si="11"/>
        <v>834.48935312875</v>
      </c>
    </row>
    <row r="16" ht="25.05" customHeight="1" spans="1:19">
      <c r="A16" s="76">
        <v>11</v>
      </c>
      <c r="B16" s="77" t="s">
        <v>125</v>
      </c>
      <c r="C16" s="77" t="s">
        <v>124</v>
      </c>
      <c r="D16" s="78">
        <f t="shared" si="0"/>
        <v>2223.984991</v>
      </c>
      <c r="E16" s="78">
        <v>1446.034955</v>
      </c>
      <c r="F16" s="78">
        <f t="shared" si="1"/>
        <v>224.135418025</v>
      </c>
      <c r="G16" s="78">
        <v>777.950036</v>
      </c>
      <c r="H16" s="78">
        <f t="shared" si="2"/>
        <v>150.727819475</v>
      </c>
      <c r="I16" s="86">
        <v>0</v>
      </c>
      <c r="J16" s="86">
        <f t="shared" si="3"/>
        <v>0</v>
      </c>
      <c r="K16" s="87">
        <f t="shared" si="4"/>
        <v>1256.595991</v>
      </c>
      <c r="L16" s="87">
        <f t="shared" si="5"/>
        <v>483.6945</v>
      </c>
      <c r="M16" s="87">
        <f t="shared" si="6"/>
        <v>108.8312625</v>
      </c>
      <c r="N16" s="87">
        <f t="shared" si="7"/>
        <v>374.8632375</v>
      </c>
      <c r="O16" s="87">
        <f t="shared" si="8"/>
        <v>967.389</v>
      </c>
      <c r="P16" s="88"/>
      <c r="Q16" s="36">
        <f t="shared" si="9"/>
        <v>0</v>
      </c>
      <c r="R16" s="36">
        <f t="shared" si="10"/>
        <v>0</v>
      </c>
      <c r="S16" s="93">
        <f t="shared" si="11"/>
        <v>374.8632375</v>
      </c>
    </row>
    <row r="17" ht="25.05" customHeight="1" spans="1:19">
      <c r="A17" s="76">
        <v>12</v>
      </c>
      <c r="B17" s="77" t="s">
        <v>145</v>
      </c>
      <c r="C17" s="77" t="s">
        <v>144</v>
      </c>
      <c r="D17" s="78">
        <f t="shared" si="0"/>
        <v>3368.025194</v>
      </c>
      <c r="E17" s="78">
        <v>3367.066242</v>
      </c>
      <c r="F17" s="78">
        <f t="shared" si="1"/>
        <v>521.89526751</v>
      </c>
      <c r="G17" s="78">
        <v>0.958952</v>
      </c>
      <c r="H17" s="78">
        <f t="shared" si="2"/>
        <v>0.18579695</v>
      </c>
      <c r="I17" s="86">
        <v>0</v>
      </c>
      <c r="J17" s="86">
        <f t="shared" si="3"/>
        <v>0</v>
      </c>
      <c r="K17" s="87">
        <f t="shared" si="4"/>
        <v>2020.7192212</v>
      </c>
      <c r="L17" s="87">
        <f t="shared" si="5"/>
        <v>673.6529864</v>
      </c>
      <c r="M17" s="87">
        <f t="shared" si="6"/>
        <v>151.57192194</v>
      </c>
      <c r="N17" s="87">
        <f t="shared" si="7"/>
        <v>522.08106446</v>
      </c>
      <c r="O17" s="87">
        <f t="shared" si="8"/>
        <v>1347.3059728</v>
      </c>
      <c r="P17" s="88"/>
      <c r="Q17" s="36">
        <f t="shared" si="9"/>
        <v>0</v>
      </c>
      <c r="R17" s="36">
        <f t="shared" si="10"/>
        <v>0</v>
      </c>
      <c r="S17" s="93">
        <f t="shared" si="11"/>
        <v>522.08106446</v>
      </c>
    </row>
    <row r="18" ht="25.05" customHeight="1" spans="1:19">
      <c r="A18" s="76">
        <v>13</v>
      </c>
      <c r="B18" s="77" t="s">
        <v>212</v>
      </c>
      <c r="C18" s="77" t="s">
        <v>211</v>
      </c>
      <c r="D18" s="78">
        <f t="shared" si="0"/>
        <v>8620.522514</v>
      </c>
      <c r="E18" s="78">
        <v>3780.841719</v>
      </c>
      <c r="F18" s="78">
        <f t="shared" si="1"/>
        <v>586.030466445</v>
      </c>
      <c r="G18" s="78">
        <v>4839.680795</v>
      </c>
      <c r="H18" s="78">
        <f t="shared" si="2"/>
        <v>937.68815403125</v>
      </c>
      <c r="I18" s="86">
        <v>0</v>
      </c>
      <c r="J18" s="86">
        <f t="shared" si="3"/>
        <v>0</v>
      </c>
      <c r="K18" s="87">
        <f t="shared" si="4"/>
        <v>4688.3454289</v>
      </c>
      <c r="L18" s="87">
        <f t="shared" si="5"/>
        <v>1966.08854255</v>
      </c>
      <c r="M18" s="87">
        <f t="shared" si="6"/>
        <v>442.36992207375</v>
      </c>
      <c r="N18" s="87">
        <f t="shared" si="7"/>
        <v>1523.71862047625</v>
      </c>
      <c r="O18" s="87">
        <f t="shared" si="8"/>
        <v>3932.1770851</v>
      </c>
      <c r="P18" s="88"/>
      <c r="Q18" s="36">
        <f t="shared" si="9"/>
        <v>0</v>
      </c>
      <c r="R18" s="36">
        <f t="shared" si="10"/>
        <v>0</v>
      </c>
      <c r="S18" s="93">
        <f t="shared" si="11"/>
        <v>1523.71862047625</v>
      </c>
    </row>
    <row r="19" ht="25.05" customHeight="1" spans="1:19">
      <c r="A19" s="76">
        <v>14</v>
      </c>
      <c r="B19" s="77" t="s">
        <v>396</v>
      </c>
      <c r="C19" s="80" t="s">
        <v>395</v>
      </c>
      <c r="D19" s="78">
        <f t="shared" si="0"/>
        <v>239.398851</v>
      </c>
      <c r="E19" s="78">
        <v>239.398851</v>
      </c>
      <c r="F19" s="78">
        <f t="shared" si="1"/>
        <v>37.106821905</v>
      </c>
      <c r="G19" s="78">
        <v>0</v>
      </c>
      <c r="H19" s="78">
        <f t="shared" si="2"/>
        <v>0</v>
      </c>
      <c r="I19" s="86">
        <v>0</v>
      </c>
      <c r="J19" s="86">
        <f t="shared" si="3"/>
        <v>0</v>
      </c>
      <c r="K19" s="87">
        <f t="shared" si="4"/>
        <v>143.6393106</v>
      </c>
      <c r="L19" s="87">
        <f t="shared" si="5"/>
        <v>47.8797702</v>
      </c>
      <c r="M19" s="87">
        <f t="shared" si="6"/>
        <v>10.772948295</v>
      </c>
      <c r="N19" s="87">
        <f t="shared" si="7"/>
        <v>37.106821905</v>
      </c>
      <c r="O19" s="87">
        <f t="shared" si="8"/>
        <v>95.7595404</v>
      </c>
      <c r="P19" s="88"/>
      <c r="Q19" s="36">
        <f t="shared" si="9"/>
        <v>0</v>
      </c>
      <c r="R19" s="36">
        <f t="shared" si="10"/>
        <v>0</v>
      </c>
      <c r="S19" s="93">
        <f t="shared" si="11"/>
        <v>37.106821905</v>
      </c>
    </row>
    <row r="20" ht="25.05" customHeight="1" spans="1:19">
      <c r="A20" s="76">
        <v>15</v>
      </c>
      <c r="B20" s="77" t="s">
        <v>129</v>
      </c>
      <c r="C20" s="77" t="s">
        <v>128</v>
      </c>
      <c r="D20" s="78">
        <f t="shared" si="0"/>
        <v>1744.894477</v>
      </c>
      <c r="E20" s="78">
        <v>1250.020351</v>
      </c>
      <c r="F20" s="78">
        <f t="shared" si="1"/>
        <v>193.753154405</v>
      </c>
      <c r="G20" s="78">
        <v>494.874126</v>
      </c>
      <c r="H20" s="78">
        <f t="shared" si="2"/>
        <v>95.8818619125</v>
      </c>
      <c r="I20" s="86">
        <v>0</v>
      </c>
      <c r="J20" s="86">
        <f t="shared" si="3"/>
        <v>0</v>
      </c>
      <c r="K20" s="87">
        <f t="shared" si="4"/>
        <v>997.4492736</v>
      </c>
      <c r="L20" s="87">
        <f t="shared" si="5"/>
        <v>373.7226017</v>
      </c>
      <c r="M20" s="87">
        <f t="shared" si="6"/>
        <v>84.0875853825</v>
      </c>
      <c r="N20" s="87">
        <f t="shared" si="7"/>
        <v>289.6350163175</v>
      </c>
      <c r="O20" s="87">
        <f t="shared" si="8"/>
        <v>747.4452034</v>
      </c>
      <c r="P20" s="88"/>
      <c r="Q20" s="36">
        <f t="shared" si="9"/>
        <v>0</v>
      </c>
      <c r="R20" s="36">
        <f t="shared" si="10"/>
        <v>0</v>
      </c>
      <c r="S20" s="93">
        <f t="shared" si="11"/>
        <v>289.6350163175</v>
      </c>
    </row>
    <row r="21" ht="25.05" customHeight="1" spans="1:19">
      <c r="A21" s="76">
        <v>16</v>
      </c>
      <c r="B21" s="77" t="s">
        <v>116</v>
      </c>
      <c r="C21" s="80" t="s">
        <v>760</v>
      </c>
      <c r="D21" s="78">
        <f t="shared" si="0"/>
        <v>4866.115282</v>
      </c>
      <c r="E21" s="78">
        <v>2784.738283</v>
      </c>
      <c r="F21" s="78">
        <f t="shared" si="1"/>
        <v>431.634433865</v>
      </c>
      <c r="G21" s="78">
        <v>2081.376999</v>
      </c>
      <c r="H21" s="78">
        <f t="shared" si="2"/>
        <v>403.26679355625</v>
      </c>
      <c r="I21" s="86">
        <v>0</v>
      </c>
      <c r="J21" s="86">
        <f t="shared" si="3"/>
        <v>0</v>
      </c>
      <c r="K21" s="87">
        <f t="shared" si="4"/>
        <v>2711.5314693</v>
      </c>
      <c r="L21" s="87">
        <f t="shared" si="5"/>
        <v>1077.29190635</v>
      </c>
      <c r="M21" s="87">
        <f t="shared" si="6"/>
        <v>242.39067892875</v>
      </c>
      <c r="N21" s="87">
        <f t="shared" si="7"/>
        <v>834.90122742125</v>
      </c>
      <c r="O21" s="87">
        <f t="shared" si="8"/>
        <v>2154.5838127</v>
      </c>
      <c r="P21" s="88"/>
      <c r="Q21" s="36">
        <f t="shared" si="9"/>
        <v>0</v>
      </c>
      <c r="R21" s="36">
        <f t="shared" si="10"/>
        <v>0</v>
      </c>
      <c r="S21" s="93">
        <f t="shared" si="11"/>
        <v>834.90122742125</v>
      </c>
    </row>
    <row r="22" ht="25.05" customHeight="1" spans="1:19">
      <c r="A22" s="76">
        <v>17</v>
      </c>
      <c r="B22" s="77" t="s">
        <v>43</v>
      </c>
      <c r="C22" s="77" t="s">
        <v>42</v>
      </c>
      <c r="D22" s="78">
        <f t="shared" si="0"/>
        <v>1195.985879</v>
      </c>
      <c r="E22" s="78">
        <v>630.184221</v>
      </c>
      <c r="F22" s="78">
        <f t="shared" si="1"/>
        <v>97.678554255</v>
      </c>
      <c r="G22" s="78">
        <v>565.801658</v>
      </c>
      <c r="H22" s="78">
        <f t="shared" si="2"/>
        <v>109.6240712375</v>
      </c>
      <c r="I22" s="86">
        <v>0</v>
      </c>
      <c r="J22" s="86">
        <f t="shared" si="3"/>
        <v>0</v>
      </c>
      <c r="K22" s="87">
        <f t="shared" si="4"/>
        <v>661.0113616</v>
      </c>
      <c r="L22" s="87">
        <f t="shared" si="5"/>
        <v>267.4872587</v>
      </c>
      <c r="M22" s="87">
        <f t="shared" si="6"/>
        <v>60.1846332075</v>
      </c>
      <c r="N22" s="87">
        <f t="shared" si="7"/>
        <v>207.3026254925</v>
      </c>
      <c r="O22" s="87">
        <f t="shared" si="8"/>
        <v>534.9745174</v>
      </c>
      <c r="P22" s="88"/>
      <c r="Q22" s="36">
        <f t="shared" si="9"/>
        <v>0</v>
      </c>
      <c r="R22" s="36">
        <f t="shared" si="10"/>
        <v>0</v>
      </c>
      <c r="S22" s="93">
        <f t="shared" si="11"/>
        <v>207.3026254925</v>
      </c>
    </row>
    <row r="23" ht="25.05" customHeight="1" spans="1:19">
      <c r="A23" s="76">
        <v>18</v>
      </c>
      <c r="B23" s="77" t="s">
        <v>133</v>
      </c>
      <c r="C23" s="77" t="s">
        <v>132</v>
      </c>
      <c r="D23" s="78">
        <f t="shared" si="0"/>
        <v>1847.735255</v>
      </c>
      <c r="E23" s="78">
        <v>1198.344692</v>
      </c>
      <c r="F23" s="78">
        <f t="shared" si="1"/>
        <v>185.74342726</v>
      </c>
      <c r="G23" s="78">
        <v>649.390563</v>
      </c>
      <c r="H23" s="78">
        <f t="shared" si="2"/>
        <v>125.81942158125</v>
      </c>
      <c r="I23" s="86">
        <v>0</v>
      </c>
      <c r="J23" s="86">
        <f t="shared" si="3"/>
        <v>0</v>
      </c>
      <c r="K23" s="87">
        <f t="shared" si="4"/>
        <v>1043.7020967</v>
      </c>
      <c r="L23" s="87">
        <f t="shared" si="5"/>
        <v>402.01657915</v>
      </c>
      <c r="M23" s="87">
        <f t="shared" si="6"/>
        <v>90.45373030875</v>
      </c>
      <c r="N23" s="87">
        <f t="shared" si="7"/>
        <v>311.56284884125</v>
      </c>
      <c r="O23" s="87">
        <f t="shared" si="8"/>
        <v>804.0331583</v>
      </c>
      <c r="P23" s="88"/>
      <c r="Q23" s="36">
        <f t="shared" si="9"/>
        <v>0</v>
      </c>
      <c r="R23" s="36">
        <f t="shared" si="10"/>
        <v>0</v>
      </c>
      <c r="S23" s="93">
        <f t="shared" si="11"/>
        <v>311.56284884125</v>
      </c>
    </row>
    <row r="24" ht="25.05" customHeight="1" spans="1:19">
      <c r="A24" s="76">
        <v>19</v>
      </c>
      <c r="B24" s="77" t="s">
        <v>154</v>
      </c>
      <c r="C24" s="77" t="s">
        <v>153</v>
      </c>
      <c r="D24" s="78">
        <f t="shared" si="0"/>
        <v>3757.224533</v>
      </c>
      <c r="E24" s="78">
        <v>786.004605</v>
      </c>
      <c r="F24" s="78">
        <f t="shared" si="1"/>
        <v>121.830713775</v>
      </c>
      <c r="G24" s="78">
        <v>2971.219928</v>
      </c>
      <c r="H24" s="78">
        <f t="shared" si="2"/>
        <v>575.67386105</v>
      </c>
      <c r="I24" s="86">
        <v>0</v>
      </c>
      <c r="J24" s="86">
        <f t="shared" si="3"/>
        <v>0</v>
      </c>
      <c r="K24" s="87">
        <f t="shared" si="4"/>
        <v>1957.212727</v>
      </c>
      <c r="L24" s="87">
        <f t="shared" si="5"/>
        <v>900.005903</v>
      </c>
      <c r="M24" s="87">
        <f t="shared" si="6"/>
        <v>202.501328175</v>
      </c>
      <c r="N24" s="87">
        <f t="shared" si="7"/>
        <v>697.504574825</v>
      </c>
      <c r="O24" s="87">
        <f t="shared" si="8"/>
        <v>1800.011806</v>
      </c>
      <c r="P24" s="88"/>
      <c r="Q24" s="36">
        <f t="shared" si="9"/>
        <v>0</v>
      </c>
      <c r="R24" s="36">
        <f t="shared" si="10"/>
        <v>0</v>
      </c>
      <c r="S24" s="93">
        <f t="shared" si="11"/>
        <v>697.504574825</v>
      </c>
    </row>
    <row r="25" ht="25.05" customHeight="1" spans="1:19">
      <c r="A25" s="76">
        <v>20</v>
      </c>
      <c r="B25" s="77" t="s">
        <v>28</v>
      </c>
      <c r="C25" s="77" t="s">
        <v>27</v>
      </c>
      <c r="D25" s="78">
        <f t="shared" si="0"/>
        <v>6150.798378</v>
      </c>
      <c r="E25" s="78">
        <v>3059.764944</v>
      </c>
      <c r="F25" s="78">
        <f t="shared" si="1"/>
        <v>474.26356632</v>
      </c>
      <c r="G25" s="78">
        <v>3091.033434</v>
      </c>
      <c r="H25" s="78">
        <f t="shared" si="2"/>
        <v>598.8877278375</v>
      </c>
      <c r="I25" s="86">
        <v>0</v>
      </c>
      <c r="J25" s="86">
        <f t="shared" si="3"/>
        <v>0</v>
      </c>
      <c r="K25" s="87">
        <f t="shared" si="4"/>
        <v>3381.3756834</v>
      </c>
      <c r="L25" s="87">
        <f t="shared" si="5"/>
        <v>1384.7113473</v>
      </c>
      <c r="M25" s="87">
        <f t="shared" si="6"/>
        <v>311.5600531425</v>
      </c>
      <c r="N25" s="87">
        <f t="shared" si="7"/>
        <v>1073.1512941575</v>
      </c>
      <c r="O25" s="87">
        <f t="shared" si="8"/>
        <v>2769.4226946</v>
      </c>
      <c r="P25" s="88"/>
      <c r="Q25" s="36">
        <f t="shared" si="9"/>
        <v>0</v>
      </c>
      <c r="R25" s="36">
        <f t="shared" si="10"/>
        <v>0</v>
      </c>
      <c r="S25" s="93">
        <f t="shared" si="11"/>
        <v>1073.1512941575</v>
      </c>
    </row>
    <row r="26" ht="25.05" customHeight="1" spans="1:19">
      <c r="A26" s="76">
        <v>21</v>
      </c>
      <c r="B26" s="77" t="s">
        <v>389</v>
      </c>
      <c r="C26" s="77" t="s">
        <v>388</v>
      </c>
      <c r="D26" s="78">
        <f t="shared" si="0"/>
        <v>-239.60298</v>
      </c>
      <c r="E26" s="78">
        <v>-603.041429</v>
      </c>
      <c r="F26" s="78">
        <f t="shared" si="1"/>
        <v>-93.471421495</v>
      </c>
      <c r="G26" s="78">
        <v>363.438449</v>
      </c>
      <c r="H26" s="78">
        <f t="shared" si="2"/>
        <v>70.41619949375</v>
      </c>
      <c r="I26" s="86">
        <v>0</v>
      </c>
      <c r="J26" s="86">
        <f t="shared" si="3"/>
        <v>0</v>
      </c>
      <c r="K26" s="87">
        <f t="shared" si="4"/>
        <v>-180.1056329</v>
      </c>
      <c r="L26" s="87">
        <f t="shared" si="5"/>
        <v>-29.74867355</v>
      </c>
      <c r="M26" s="87">
        <f t="shared" si="6"/>
        <v>-6.69345154875</v>
      </c>
      <c r="N26" s="87">
        <f t="shared" si="7"/>
        <v>-23.05522200125</v>
      </c>
      <c r="O26" s="87">
        <f t="shared" si="8"/>
        <v>-59.4973471</v>
      </c>
      <c r="P26" s="88"/>
      <c r="Q26" s="36">
        <f t="shared" si="9"/>
        <v>0</v>
      </c>
      <c r="R26" s="36">
        <f t="shared" si="10"/>
        <v>0</v>
      </c>
      <c r="S26" s="93">
        <f t="shared" si="11"/>
        <v>-23.05522200125</v>
      </c>
    </row>
    <row r="27" ht="25.05" customHeight="1" spans="1:19">
      <c r="A27" s="76">
        <v>22</v>
      </c>
      <c r="B27" s="77" t="s">
        <v>761</v>
      </c>
      <c r="C27" s="77" t="s">
        <v>762</v>
      </c>
      <c r="D27" s="78">
        <f t="shared" si="0"/>
        <v>667.230067</v>
      </c>
      <c r="E27" s="78">
        <v>667.230067</v>
      </c>
      <c r="F27" s="78">
        <f t="shared" si="1"/>
        <v>103.420660385</v>
      </c>
      <c r="G27" s="78">
        <v>0</v>
      </c>
      <c r="H27" s="78">
        <f t="shared" si="2"/>
        <v>0</v>
      </c>
      <c r="I27" s="86">
        <v>0</v>
      </c>
      <c r="J27" s="86">
        <f t="shared" si="3"/>
        <v>0</v>
      </c>
      <c r="K27" s="87">
        <f t="shared" si="4"/>
        <v>400.3380402</v>
      </c>
      <c r="L27" s="87">
        <f t="shared" si="5"/>
        <v>133.4460134</v>
      </c>
      <c r="M27" s="87">
        <f t="shared" si="6"/>
        <v>30.025353015</v>
      </c>
      <c r="N27" s="87">
        <f t="shared" si="7"/>
        <v>103.420660385</v>
      </c>
      <c r="O27" s="87">
        <f t="shared" si="8"/>
        <v>266.8920268</v>
      </c>
      <c r="P27" s="88"/>
      <c r="Q27" s="36">
        <f t="shared" si="9"/>
        <v>0</v>
      </c>
      <c r="R27" s="36">
        <f t="shared" si="10"/>
        <v>0</v>
      </c>
      <c r="S27" s="93">
        <f t="shared" si="11"/>
        <v>103.420660385</v>
      </c>
    </row>
    <row r="28" ht="33" customHeight="1" spans="1:16">
      <c r="A28" s="65" t="s">
        <v>765</v>
      </c>
      <c r="B28" s="65"/>
      <c r="C28" s="65"/>
      <c r="D28" s="65"/>
      <c r="E28" s="65"/>
      <c r="F28" s="65"/>
      <c r="G28" s="65"/>
      <c r="H28" s="65"/>
      <c r="I28" s="65"/>
      <c r="J28" s="65"/>
      <c r="K28" s="65"/>
      <c r="L28" s="65"/>
      <c r="M28" s="65"/>
      <c r="N28" s="65"/>
      <c r="O28" s="65"/>
      <c r="P28" s="89"/>
    </row>
  </sheetData>
  <mergeCells count="17">
    <mergeCell ref="A2:P2"/>
    <mergeCell ref="A3:P3"/>
    <mergeCell ref="K4:O4"/>
    <mergeCell ref="A28:P28"/>
    <mergeCell ref="A4:A5"/>
    <mergeCell ref="B4:B5"/>
    <mergeCell ref="C4:C5"/>
    <mergeCell ref="D4:D5"/>
    <mergeCell ref="E4:E5"/>
    <mergeCell ref="F4:F5"/>
    <mergeCell ref="G4:G5"/>
    <mergeCell ref="H4:H5"/>
    <mergeCell ref="I4:I5"/>
    <mergeCell ref="J4:J5"/>
    <mergeCell ref="P4:P5"/>
    <mergeCell ref="Q4:Q5"/>
    <mergeCell ref="R4:R5"/>
  </mergeCells>
  <conditionalFormatting sqref="B4">
    <cfRule type="duplicateValues" dxfId="0" priority="2"/>
  </conditionalFormatting>
  <conditionalFormatting sqref="B6:B27">
    <cfRule type="duplicateValues" dxfId="1" priority="1"/>
  </conditionalFormatting>
  <pageMargins left="0.751388888888889" right="0.751388888888889" top="1" bottom="0.393055555555556" header="0.5" footer="0.5"/>
  <pageSetup paperSize="8" scale="78"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5"/>
  <sheetViews>
    <sheetView topLeftCell="C1" workbookViewId="0">
      <selection activeCell="X9" sqref="X9"/>
    </sheetView>
  </sheetViews>
  <sheetFormatPr defaultColWidth="9" defaultRowHeight="13.5"/>
  <cols>
    <col min="1" max="1" width="3.44166666666667" style="36" customWidth="1"/>
    <col min="2" max="2" width="17" style="36" customWidth="1"/>
    <col min="3" max="3" width="6.44166666666667" style="37" customWidth="1"/>
    <col min="4" max="4" width="10.6666666666667" style="36" customWidth="1"/>
    <col min="5" max="5" width="7" style="36" customWidth="1"/>
    <col min="6" max="6" width="7.775" style="36" customWidth="1"/>
    <col min="7" max="7" width="9.775" style="36" customWidth="1"/>
    <col min="8" max="8" width="8" style="36" customWidth="1"/>
    <col min="9" max="9" width="8.33333333333333" style="36" customWidth="1"/>
    <col min="10" max="10" width="7.775" style="36" customWidth="1"/>
    <col min="11" max="11" width="10.4416666666667" style="36" customWidth="1"/>
    <col min="12" max="12" width="10" style="36" customWidth="1"/>
    <col min="13" max="13" width="11.1083333333333" style="36" customWidth="1"/>
    <col min="14" max="14" width="7.775" style="36" customWidth="1"/>
    <col min="15" max="15" width="10.4416666666667" style="36" customWidth="1"/>
    <col min="16" max="16" width="10.775" style="36" customWidth="1"/>
    <col min="17" max="18" width="11.1083333333333" style="36" customWidth="1"/>
    <col min="19" max="19" width="10.1083333333333" style="36" customWidth="1"/>
    <col min="20" max="20" width="11.1083333333333" style="36" customWidth="1"/>
    <col min="21" max="21" width="10.8833333333333" style="36" customWidth="1"/>
    <col min="22" max="22" width="5.66666666666667" style="36" customWidth="1"/>
    <col min="23" max="23" width="8.66666666666667" style="36" hidden="1" customWidth="1"/>
    <col min="24" max="24" width="9.55833333333333" style="36" customWidth="1"/>
    <col min="25" max="16384" width="9" style="36"/>
  </cols>
  <sheetData>
    <row r="1" spans="1:25">
      <c r="A1" s="36" t="s">
        <v>766</v>
      </c>
      <c r="B1" s="36">
        <v>1</v>
      </c>
      <c r="C1" s="36">
        <v>2</v>
      </c>
      <c r="D1" s="36">
        <v>3</v>
      </c>
      <c r="E1" s="36">
        <v>4</v>
      </c>
      <c r="F1" s="36">
        <v>5</v>
      </c>
      <c r="G1" s="36">
        <v>6</v>
      </c>
      <c r="H1" s="36">
        <v>7</v>
      </c>
      <c r="I1" s="36">
        <v>8</v>
      </c>
      <c r="J1" s="36">
        <v>9</v>
      </c>
      <c r="K1" s="36">
        <v>10</v>
      </c>
      <c r="L1" s="36">
        <v>11</v>
      </c>
      <c r="M1" s="36">
        <v>12</v>
      </c>
      <c r="N1" s="36">
        <v>13</v>
      </c>
      <c r="O1" s="36">
        <v>14</v>
      </c>
      <c r="P1" s="36">
        <v>15</v>
      </c>
      <c r="Q1" s="36">
        <v>16</v>
      </c>
      <c r="R1" s="36">
        <v>17</v>
      </c>
      <c r="S1" s="36">
        <v>18</v>
      </c>
      <c r="T1" s="36">
        <v>19</v>
      </c>
      <c r="U1" s="36">
        <v>20</v>
      </c>
      <c r="V1" s="36">
        <v>21</v>
      </c>
      <c r="W1" s="36">
        <v>22</v>
      </c>
      <c r="X1" s="36">
        <v>23</v>
      </c>
      <c r="Y1" s="36">
        <v>24</v>
      </c>
    </row>
    <row r="2" ht="25.05" customHeight="1" spans="1:22">
      <c r="A2" s="38" t="s">
        <v>767</v>
      </c>
      <c r="B2" s="38"/>
      <c r="C2" s="39"/>
      <c r="D2" s="38"/>
      <c r="E2" s="38"/>
      <c r="F2" s="38"/>
      <c r="G2" s="38"/>
      <c r="H2" s="38"/>
      <c r="I2" s="38"/>
      <c r="J2" s="38"/>
      <c r="K2" s="38"/>
      <c r="L2" s="38"/>
      <c r="M2" s="38"/>
      <c r="N2" s="38"/>
      <c r="O2" s="38"/>
      <c r="P2" s="38"/>
      <c r="Q2" s="38"/>
      <c r="R2" s="38"/>
      <c r="S2" s="38"/>
      <c r="T2" s="38"/>
      <c r="U2" s="38"/>
      <c r="V2" s="38"/>
    </row>
    <row r="3" spans="1:22">
      <c r="A3" s="40" t="s">
        <v>739</v>
      </c>
      <c r="B3" s="40"/>
      <c r="C3" s="41"/>
      <c r="D3" s="40"/>
      <c r="E3" s="40"/>
      <c r="F3" s="40"/>
      <c r="G3" s="40"/>
      <c r="H3" s="40"/>
      <c r="I3" s="40"/>
      <c r="J3" s="40"/>
      <c r="K3" s="40"/>
      <c r="L3" s="40"/>
      <c r="M3" s="40"/>
      <c r="N3" s="40"/>
      <c r="O3" s="40"/>
      <c r="P3" s="40"/>
      <c r="Q3" s="40"/>
      <c r="R3" s="40"/>
      <c r="S3" s="40"/>
      <c r="T3" s="40"/>
      <c r="U3" s="40"/>
      <c r="V3" s="40"/>
    </row>
    <row r="4" ht="24" customHeight="1" spans="1:23">
      <c r="A4" s="42" t="s">
        <v>2</v>
      </c>
      <c r="B4" s="43" t="s">
        <v>740</v>
      </c>
      <c r="C4" s="44" t="s">
        <v>741</v>
      </c>
      <c r="D4" s="45" t="s">
        <v>742</v>
      </c>
      <c r="E4" s="43" t="s">
        <v>768</v>
      </c>
      <c r="F4" s="43" t="s">
        <v>769</v>
      </c>
      <c r="G4" s="43" t="s">
        <v>770</v>
      </c>
      <c r="H4" s="43" t="s">
        <v>771</v>
      </c>
      <c r="I4" s="43" t="s">
        <v>772</v>
      </c>
      <c r="J4" s="43" t="s">
        <v>773</v>
      </c>
      <c r="K4" s="43" t="s">
        <v>743</v>
      </c>
      <c r="L4" s="52" t="s">
        <v>744</v>
      </c>
      <c r="M4" s="43" t="s">
        <v>774</v>
      </c>
      <c r="N4" s="43" t="s">
        <v>775</v>
      </c>
      <c r="O4" s="43" t="s">
        <v>747</v>
      </c>
      <c r="P4" s="53" t="s">
        <v>748</v>
      </c>
      <c r="Q4" s="54" t="s">
        <v>749</v>
      </c>
      <c r="R4" s="54"/>
      <c r="S4" s="54"/>
      <c r="T4" s="54"/>
      <c r="U4" s="54"/>
      <c r="V4" s="55" t="s">
        <v>750</v>
      </c>
      <c r="W4" s="56" t="s">
        <v>751</v>
      </c>
    </row>
    <row r="5" ht="40.95" customHeight="1" spans="1:25">
      <c r="A5" s="42"/>
      <c r="B5" s="43"/>
      <c r="C5" s="44"/>
      <c r="D5" s="46"/>
      <c r="E5" s="43"/>
      <c r="F5" s="43"/>
      <c r="G5" s="43"/>
      <c r="H5" s="43"/>
      <c r="I5" s="43"/>
      <c r="J5" s="43"/>
      <c r="K5" s="43"/>
      <c r="L5" s="52"/>
      <c r="M5" s="43"/>
      <c r="N5" s="43"/>
      <c r="O5" s="43"/>
      <c r="P5" s="53"/>
      <c r="Q5" s="54" t="s">
        <v>754</v>
      </c>
      <c r="R5" s="54" t="s">
        <v>755</v>
      </c>
      <c r="S5" s="54" t="s">
        <v>756</v>
      </c>
      <c r="T5" s="57" t="s">
        <v>757</v>
      </c>
      <c r="U5" s="57" t="s">
        <v>758</v>
      </c>
      <c r="V5" s="55"/>
      <c r="W5" s="56"/>
      <c r="X5" s="27" t="s">
        <v>776</v>
      </c>
      <c r="Y5" s="27" t="s">
        <v>777</v>
      </c>
    </row>
    <row r="6" s="35" customFormat="1" ht="70.05" customHeight="1" spans="1:25">
      <c r="A6" s="47">
        <v>1</v>
      </c>
      <c r="B6" s="48" t="s">
        <v>175</v>
      </c>
      <c r="C6" s="49" t="s">
        <v>174</v>
      </c>
      <c r="D6" s="50">
        <f>E6+F6+G6+H6+I6+J6+K6+M6+N6+O6</f>
        <v>211.287018</v>
      </c>
      <c r="E6" s="51">
        <v>0</v>
      </c>
      <c r="F6" s="51">
        <v>0</v>
      </c>
      <c r="G6" s="51">
        <v>15.024876</v>
      </c>
      <c r="H6" s="51">
        <v>0</v>
      </c>
      <c r="I6" s="51">
        <v>0</v>
      </c>
      <c r="J6" s="51">
        <v>0.558557</v>
      </c>
      <c r="K6" s="51">
        <v>-21.773986</v>
      </c>
      <c r="L6" s="51">
        <f>K6*0.155</f>
        <v>-3.37496783</v>
      </c>
      <c r="M6" s="51">
        <v>0</v>
      </c>
      <c r="N6" s="51">
        <v>2.83649</v>
      </c>
      <c r="O6" s="51">
        <v>214.641081</v>
      </c>
      <c r="P6" s="51">
        <f>O6*0.19375</f>
        <v>41.58670944375</v>
      </c>
      <c r="Q6" s="58">
        <f>F6+K6*0.6+M6+O6*0.5</f>
        <v>94.2561489</v>
      </c>
      <c r="R6" s="58">
        <f>K6*0.2+O6*0.25</f>
        <v>49.30547305</v>
      </c>
      <c r="S6" s="58">
        <f>G6*0.1521+I6*0.225+K6*0.045+O6*0.05625</f>
        <v>13.37901507585</v>
      </c>
      <c r="T6" s="58">
        <f>E6+G6*0.8479+H6+I6*0.775+J6+K6*0.155+N6+O6*0.19375</f>
        <v>54.34638097415</v>
      </c>
      <c r="U6" s="58">
        <f>SUM(R6:T6)</f>
        <v>117.0308691</v>
      </c>
      <c r="V6" s="58"/>
      <c r="W6" s="59">
        <f>Q6+R6+S6+T6-D6</f>
        <v>0</v>
      </c>
      <c r="X6" s="59">
        <f>K6+O6</f>
        <v>192.867095</v>
      </c>
      <c r="Y6" s="59">
        <f>P6+L6</f>
        <v>38.21174161375</v>
      </c>
    </row>
    <row r="7" s="35" customFormat="1" ht="70.05" customHeight="1" spans="1:25">
      <c r="A7" s="47">
        <v>2</v>
      </c>
      <c r="B7" s="48" t="s">
        <v>281</v>
      </c>
      <c r="C7" s="49" t="s">
        <v>280</v>
      </c>
      <c r="D7" s="50">
        <f t="shared" ref="D7:D70" si="0">E7+F7+G7+H7+I7+J7+K7+M7+N7+O7</f>
        <v>289.1323</v>
      </c>
      <c r="E7" s="51">
        <v>0</v>
      </c>
      <c r="F7" s="51">
        <v>0</v>
      </c>
      <c r="G7" s="51">
        <v>14.799183</v>
      </c>
      <c r="H7" s="51">
        <v>0</v>
      </c>
      <c r="I7" s="51">
        <v>0</v>
      </c>
      <c r="J7" s="51">
        <v>0</v>
      </c>
      <c r="K7" s="51">
        <v>61.300811</v>
      </c>
      <c r="L7" s="51">
        <f t="shared" ref="L7:L70" si="1">K7*0.155</f>
        <v>9.501625705</v>
      </c>
      <c r="M7" s="51">
        <v>0</v>
      </c>
      <c r="N7" s="51">
        <v>2.02011</v>
      </c>
      <c r="O7" s="51">
        <v>211.012196</v>
      </c>
      <c r="P7" s="51">
        <f t="shared" ref="P7:P70" si="2">O7*0.19375</f>
        <v>40.883612975</v>
      </c>
      <c r="Q7" s="58">
        <f t="shared" ref="Q7:Q70" si="3">F7+K7*0.6+M7+O7*0.5</f>
        <v>142.2865846</v>
      </c>
      <c r="R7" s="58">
        <f t="shared" ref="R7:R70" si="4">K7*0.2+O7*0.25</f>
        <v>65.0132112</v>
      </c>
      <c r="S7" s="58">
        <f t="shared" ref="S7:S70" si="5">G7*0.1521+I7*0.225+K7*0.045+O7*0.05625</f>
        <v>16.8789282543</v>
      </c>
      <c r="T7" s="58">
        <f t="shared" ref="T7:T70" si="6">E7+G7*0.8479+H7+I7*0.775+J7+K7*0.155+N7+O7*0.19375</f>
        <v>64.9535759457</v>
      </c>
      <c r="U7" s="58">
        <f t="shared" ref="U7:U34" si="7">SUM(R7:T7)</f>
        <v>146.8457154</v>
      </c>
      <c r="V7" s="58"/>
      <c r="W7" s="59">
        <f t="shared" ref="W7:W70" si="8">Q7+R7+S7+T7-D7</f>
        <v>0</v>
      </c>
      <c r="X7" s="59">
        <f t="shared" ref="X7:X70" si="9">K7+O7</f>
        <v>272.313007</v>
      </c>
      <c r="Y7" s="59">
        <f t="shared" ref="Y7:Y70" si="10">P7+L7</f>
        <v>50.38523868</v>
      </c>
    </row>
    <row r="8" s="35" customFormat="1" ht="70.05" customHeight="1" spans="1:25">
      <c r="A8" s="47">
        <v>3</v>
      </c>
      <c r="B8" s="48" t="s">
        <v>495</v>
      </c>
      <c r="C8" s="49" t="s">
        <v>494</v>
      </c>
      <c r="D8" s="50">
        <f t="shared" si="0"/>
        <v>174.741047</v>
      </c>
      <c r="E8" s="51">
        <v>0</v>
      </c>
      <c r="F8" s="51">
        <v>0</v>
      </c>
      <c r="G8" s="51">
        <v>10.428015</v>
      </c>
      <c r="H8" s="51">
        <v>0</v>
      </c>
      <c r="I8" s="51">
        <v>0</v>
      </c>
      <c r="J8" s="51">
        <v>0.035117</v>
      </c>
      <c r="K8" s="51">
        <v>11.840285</v>
      </c>
      <c r="L8" s="51">
        <f t="shared" si="1"/>
        <v>1.835244175</v>
      </c>
      <c r="M8" s="51">
        <v>0</v>
      </c>
      <c r="N8" s="51">
        <v>3.46599</v>
      </c>
      <c r="O8" s="51">
        <v>148.97164</v>
      </c>
      <c r="P8" s="51">
        <f t="shared" si="2"/>
        <v>28.86325525</v>
      </c>
      <c r="Q8" s="58">
        <f t="shared" si="3"/>
        <v>81.589991</v>
      </c>
      <c r="R8" s="58">
        <f t="shared" si="4"/>
        <v>39.610967</v>
      </c>
      <c r="S8" s="58">
        <f t="shared" si="5"/>
        <v>10.4985686565</v>
      </c>
      <c r="T8" s="58">
        <f t="shared" si="6"/>
        <v>43.0415203435</v>
      </c>
      <c r="U8" s="58">
        <f t="shared" si="7"/>
        <v>93.151056</v>
      </c>
      <c r="V8" s="58"/>
      <c r="W8" s="59">
        <f t="shared" si="8"/>
        <v>0</v>
      </c>
      <c r="X8" s="59">
        <f t="shared" si="9"/>
        <v>160.811925</v>
      </c>
      <c r="Y8" s="59">
        <f t="shared" si="10"/>
        <v>30.698499425</v>
      </c>
    </row>
    <row r="9" s="35" customFormat="1" ht="70.05" customHeight="1" spans="1:25">
      <c r="A9" s="47">
        <v>4</v>
      </c>
      <c r="B9" s="48" t="s">
        <v>34</v>
      </c>
      <c r="C9" s="49" t="s">
        <v>33</v>
      </c>
      <c r="D9" s="50">
        <f t="shared" si="0"/>
        <v>3403.002568</v>
      </c>
      <c r="E9" s="51">
        <v>0</v>
      </c>
      <c r="F9" s="51">
        <v>0</v>
      </c>
      <c r="G9" s="51">
        <v>241.686275</v>
      </c>
      <c r="H9" s="51">
        <v>15.1866</v>
      </c>
      <c r="I9" s="51">
        <v>112.733309</v>
      </c>
      <c r="J9" s="51">
        <v>0.023553</v>
      </c>
      <c r="K9" s="51">
        <v>255.537675</v>
      </c>
      <c r="L9" s="51">
        <f t="shared" si="1"/>
        <v>39.608339625</v>
      </c>
      <c r="M9" s="51">
        <v>0</v>
      </c>
      <c r="N9" s="51">
        <v>49.35302</v>
      </c>
      <c r="O9" s="51">
        <v>2728.482136</v>
      </c>
      <c r="P9" s="51">
        <f t="shared" si="2"/>
        <v>528.64341385</v>
      </c>
      <c r="Q9" s="58">
        <f t="shared" si="3"/>
        <v>1517.563673</v>
      </c>
      <c r="R9" s="58">
        <f t="shared" si="4"/>
        <v>733.228069</v>
      </c>
      <c r="S9" s="58">
        <f t="shared" si="5"/>
        <v>227.1017924775</v>
      </c>
      <c r="T9" s="58">
        <f t="shared" si="6"/>
        <v>925.1090335225</v>
      </c>
      <c r="U9" s="58">
        <f t="shared" si="7"/>
        <v>1885.438895</v>
      </c>
      <c r="V9" s="58"/>
      <c r="W9" s="59">
        <f t="shared" si="8"/>
        <v>0</v>
      </c>
      <c r="X9" s="59">
        <f t="shared" si="9"/>
        <v>2984.019811</v>
      </c>
      <c r="Y9" s="59">
        <f t="shared" si="10"/>
        <v>568.251753475</v>
      </c>
    </row>
    <row r="10" s="35" customFormat="1" ht="70.05" customHeight="1" spans="1:25">
      <c r="A10" s="47">
        <v>5</v>
      </c>
      <c r="B10" s="48" t="s">
        <v>480</v>
      </c>
      <c r="C10" s="49" t="s">
        <v>479</v>
      </c>
      <c r="D10" s="50">
        <f t="shared" si="0"/>
        <v>90.161711</v>
      </c>
      <c r="E10" s="51">
        <v>0</v>
      </c>
      <c r="F10" s="51">
        <v>0</v>
      </c>
      <c r="G10" s="51">
        <v>5.634345</v>
      </c>
      <c r="H10" s="51">
        <v>0</v>
      </c>
      <c r="I10" s="51">
        <v>0</v>
      </c>
      <c r="J10" s="51">
        <v>0.019179</v>
      </c>
      <c r="K10" s="51">
        <v>2.993279</v>
      </c>
      <c r="L10" s="51">
        <f t="shared" si="1"/>
        <v>0.463958245</v>
      </c>
      <c r="M10" s="51">
        <v>0</v>
      </c>
      <c r="N10" s="51">
        <v>1.02426</v>
      </c>
      <c r="O10" s="51">
        <v>80.490648</v>
      </c>
      <c r="P10" s="51">
        <f t="shared" si="2"/>
        <v>15.59506305</v>
      </c>
      <c r="Q10" s="58">
        <f t="shared" si="3"/>
        <v>42.0412914</v>
      </c>
      <c r="R10" s="58">
        <f t="shared" si="4"/>
        <v>20.7213178</v>
      </c>
      <c r="S10" s="58">
        <f t="shared" si="5"/>
        <v>5.5192803795</v>
      </c>
      <c r="T10" s="58">
        <f t="shared" si="6"/>
        <v>21.8798214205</v>
      </c>
      <c r="U10" s="58">
        <f t="shared" si="7"/>
        <v>48.1204196</v>
      </c>
      <c r="V10" s="58"/>
      <c r="W10" s="59">
        <f t="shared" si="8"/>
        <v>0</v>
      </c>
      <c r="X10" s="59">
        <f t="shared" si="9"/>
        <v>83.483927</v>
      </c>
      <c r="Y10" s="59">
        <f t="shared" si="10"/>
        <v>16.059021295</v>
      </c>
    </row>
    <row r="11" s="35" customFormat="1" ht="70.05" customHeight="1" spans="1:25">
      <c r="A11" s="47">
        <v>6</v>
      </c>
      <c r="B11" s="48" t="s">
        <v>385</v>
      </c>
      <c r="C11" s="49" t="s">
        <v>384</v>
      </c>
      <c r="D11" s="50">
        <f t="shared" si="0"/>
        <v>2444.915044</v>
      </c>
      <c r="E11" s="51">
        <v>0</v>
      </c>
      <c r="F11" s="51">
        <v>0</v>
      </c>
      <c r="G11" s="51">
        <v>123.299166</v>
      </c>
      <c r="H11" s="51">
        <v>0</v>
      </c>
      <c r="I11" s="51">
        <v>0</v>
      </c>
      <c r="J11" s="51">
        <v>0</v>
      </c>
      <c r="K11" s="51">
        <v>459.290294</v>
      </c>
      <c r="L11" s="51">
        <f t="shared" si="1"/>
        <v>71.18999557</v>
      </c>
      <c r="M11" s="51">
        <v>0.492526</v>
      </c>
      <c r="N11" s="51">
        <v>100.90891</v>
      </c>
      <c r="O11" s="51">
        <v>1760.924148</v>
      </c>
      <c r="P11" s="51">
        <f t="shared" si="2"/>
        <v>341.179053675</v>
      </c>
      <c r="Q11" s="58">
        <f t="shared" si="3"/>
        <v>1156.5287764</v>
      </c>
      <c r="R11" s="58">
        <f t="shared" si="4"/>
        <v>532.0890958</v>
      </c>
      <c r="S11" s="58">
        <f t="shared" si="5"/>
        <v>138.4738497036</v>
      </c>
      <c r="T11" s="58">
        <f t="shared" si="6"/>
        <v>617.8233220964</v>
      </c>
      <c r="U11" s="58">
        <f t="shared" si="7"/>
        <v>1288.3862676</v>
      </c>
      <c r="V11" s="58"/>
      <c r="W11" s="59">
        <f t="shared" si="8"/>
        <v>0</v>
      </c>
      <c r="X11" s="59">
        <f t="shared" si="9"/>
        <v>2220.214442</v>
      </c>
      <c r="Y11" s="59">
        <f t="shared" si="10"/>
        <v>412.369049245</v>
      </c>
    </row>
    <row r="12" s="35" customFormat="1" ht="70.05" customHeight="1" spans="1:25">
      <c r="A12" s="47">
        <v>7</v>
      </c>
      <c r="B12" s="48" t="s">
        <v>265</v>
      </c>
      <c r="C12" s="49" t="s">
        <v>264</v>
      </c>
      <c r="D12" s="50">
        <f t="shared" si="0"/>
        <v>2806.720594</v>
      </c>
      <c r="E12" s="51">
        <v>0</v>
      </c>
      <c r="F12" s="51">
        <v>0</v>
      </c>
      <c r="G12" s="51">
        <v>123.165108</v>
      </c>
      <c r="H12" s="51">
        <v>0</v>
      </c>
      <c r="I12" s="51">
        <v>0</v>
      </c>
      <c r="J12" s="51">
        <v>3.260868</v>
      </c>
      <c r="K12" s="51">
        <v>909.680624</v>
      </c>
      <c r="L12" s="51">
        <f t="shared" si="1"/>
        <v>141.00049672</v>
      </c>
      <c r="M12" s="51">
        <v>0</v>
      </c>
      <c r="N12" s="51">
        <v>11.11247</v>
      </c>
      <c r="O12" s="51">
        <v>1759.501524</v>
      </c>
      <c r="P12" s="51">
        <f t="shared" si="2"/>
        <v>340.903420275</v>
      </c>
      <c r="Q12" s="58">
        <f t="shared" si="3"/>
        <v>1425.5591364</v>
      </c>
      <c r="R12" s="58">
        <f t="shared" si="4"/>
        <v>621.8115058</v>
      </c>
      <c r="S12" s="58">
        <f t="shared" si="5"/>
        <v>158.6410017318</v>
      </c>
      <c r="T12" s="58">
        <f t="shared" si="6"/>
        <v>600.7089500682</v>
      </c>
      <c r="U12" s="58">
        <f t="shared" si="7"/>
        <v>1381.1614576</v>
      </c>
      <c r="V12" s="58"/>
      <c r="W12" s="59">
        <f t="shared" si="8"/>
        <v>0</v>
      </c>
      <c r="X12" s="59">
        <f t="shared" si="9"/>
        <v>2669.182148</v>
      </c>
      <c r="Y12" s="59">
        <f t="shared" si="10"/>
        <v>481.903916995</v>
      </c>
    </row>
    <row r="13" s="35" customFormat="1" ht="70.05" customHeight="1" spans="1:25">
      <c r="A13" s="47">
        <v>8</v>
      </c>
      <c r="B13" s="48" t="s">
        <v>420</v>
      </c>
      <c r="C13" s="49" t="s">
        <v>419</v>
      </c>
      <c r="D13" s="50">
        <f t="shared" si="0"/>
        <v>36058.415102</v>
      </c>
      <c r="E13" s="51">
        <v>0.001885</v>
      </c>
      <c r="F13" s="51">
        <v>0</v>
      </c>
      <c r="G13" s="51">
        <v>2274.016422</v>
      </c>
      <c r="H13" s="51">
        <v>102.1068</v>
      </c>
      <c r="I13" s="51">
        <v>522.206183</v>
      </c>
      <c r="J13" s="51">
        <v>4.200302</v>
      </c>
      <c r="K13" s="51">
        <v>3580.932838</v>
      </c>
      <c r="L13" s="51">
        <f t="shared" si="1"/>
        <v>555.04458989</v>
      </c>
      <c r="M13" s="51">
        <v>17213.92873</v>
      </c>
      <c r="N13" s="51">
        <v>84.96795</v>
      </c>
      <c r="O13" s="51">
        <v>12276.053992</v>
      </c>
      <c r="P13" s="51">
        <f t="shared" si="2"/>
        <v>2378.48546095</v>
      </c>
      <c r="Q13" s="58">
        <f t="shared" si="3"/>
        <v>25500.5154288</v>
      </c>
      <c r="R13" s="58">
        <f t="shared" si="4"/>
        <v>3785.2000656</v>
      </c>
      <c r="S13" s="58">
        <f t="shared" si="5"/>
        <v>1315.0443037212</v>
      </c>
      <c r="T13" s="58">
        <f t="shared" si="6"/>
        <v>5457.6553038788</v>
      </c>
      <c r="U13" s="58">
        <f t="shared" si="7"/>
        <v>10557.8996732</v>
      </c>
      <c r="V13" s="58"/>
      <c r="W13" s="59">
        <f t="shared" si="8"/>
        <v>0</v>
      </c>
      <c r="X13" s="59">
        <f t="shared" si="9"/>
        <v>15856.98683</v>
      </c>
      <c r="Y13" s="59">
        <f t="shared" si="10"/>
        <v>2933.53005084</v>
      </c>
    </row>
    <row r="14" s="35" customFormat="1" ht="70.05" customHeight="1" spans="1:25">
      <c r="A14" s="47">
        <v>9</v>
      </c>
      <c r="B14" s="48" t="s">
        <v>37</v>
      </c>
      <c r="C14" s="49" t="s">
        <v>36</v>
      </c>
      <c r="D14" s="50">
        <f t="shared" si="0"/>
        <v>854.525568</v>
      </c>
      <c r="E14" s="51">
        <v>0</v>
      </c>
      <c r="F14" s="51">
        <v>0</v>
      </c>
      <c r="G14" s="51">
        <v>502.282473</v>
      </c>
      <c r="H14" s="51">
        <v>59.2062</v>
      </c>
      <c r="I14" s="51">
        <v>0</v>
      </c>
      <c r="J14" s="51">
        <v>0.004773</v>
      </c>
      <c r="K14" s="51">
        <v>166.445922</v>
      </c>
      <c r="L14" s="51">
        <f t="shared" si="1"/>
        <v>25.79911791</v>
      </c>
      <c r="M14" s="51">
        <v>0</v>
      </c>
      <c r="N14" s="51">
        <v>126.5862</v>
      </c>
      <c r="O14" s="51">
        <v>0</v>
      </c>
      <c r="P14" s="51">
        <f t="shared" si="2"/>
        <v>0</v>
      </c>
      <c r="Q14" s="58">
        <f t="shared" si="3"/>
        <v>99.8675532</v>
      </c>
      <c r="R14" s="58">
        <f t="shared" si="4"/>
        <v>33.2891844</v>
      </c>
      <c r="S14" s="58">
        <f t="shared" si="5"/>
        <v>83.8872306333</v>
      </c>
      <c r="T14" s="58">
        <f t="shared" si="6"/>
        <v>637.4815997667</v>
      </c>
      <c r="U14" s="58">
        <f t="shared" si="7"/>
        <v>754.6580148</v>
      </c>
      <c r="V14" s="58"/>
      <c r="W14" s="59">
        <f t="shared" si="8"/>
        <v>0</v>
      </c>
      <c r="X14" s="59">
        <f t="shared" si="9"/>
        <v>166.445922</v>
      </c>
      <c r="Y14" s="59">
        <f t="shared" si="10"/>
        <v>25.79911791</v>
      </c>
    </row>
    <row r="15" s="35" customFormat="1" ht="70.05" customHeight="1" spans="1:25">
      <c r="A15" s="47">
        <v>10</v>
      </c>
      <c r="B15" s="48" t="s">
        <v>513</v>
      </c>
      <c r="C15" s="49" t="s">
        <v>512</v>
      </c>
      <c r="D15" s="50">
        <f t="shared" si="0"/>
        <v>272.348773</v>
      </c>
      <c r="E15" s="51">
        <v>0</v>
      </c>
      <c r="F15" s="51">
        <v>0</v>
      </c>
      <c r="G15" s="51">
        <v>17.60658</v>
      </c>
      <c r="H15" s="51">
        <v>0</v>
      </c>
      <c r="I15" s="51">
        <v>0</v>
      </c>
      <c r="J15" s="51">
        <v>0</v>
      </c>
      <c r="K15" s="51">
        <v>0.49526</v>
      </c>
      <c r="L15" s="51">
        <f t="shared" si="1"/>
        <v>0.0767653</v>
      </c>
      <c r="M15" s="51">
        <v>0</v>
      </c>
      <c r="N15" s="51">
        <v>1.78227</v>
      </c>
      <c r="O15" s="51">
        <v>252.464663</v>
      </c>
      <c r="P15" s="51">
        <f t="shared" si="2"/>
        <v>48.91502845625</v>
      </c>
      <c r="Q15" s="58">
        <f t="shared" si="3"/>
        <v>126.5294875</v>
      </c>
      <c r="R15" s="58">
        <f t="shared" si="4"/>
        <v>63.21521775</v>
      </c>
      <c r="S15" s="58">
        <f t="shared" si="5"/>
        <v>16.90138481175</v>
      </c>
      <c r="T15" s="58">
        <f t="shared" si="6"/>
        <v>65.70268293825</v>
      </c>
      <c r="U15" s="58">
        <f t="shared" si="7"/>
        <v>145.8192855</v>
      </c>
      <c r="V15" s="58"/>
      <c r="W15" s="59">
        <f t="shared" si="8"/>
        <v>0</v>
      </c>
      <c r="X15" s="59">
        <f t="shared" si="9"/>
        <v>252.959923</v>
      </c>
      <c r="Y15" s="59">
        <f t="shared" si="10"/>
        <v>48.99179375625</v>
      </c>
    </row>
    <row r="16" s="35" customFormat="1" ht="70.05" customHeight="1" spans="1:25">
      <c r="A16" s="47">
        <v>11</v>
      </c>
      <c r="B16" s="48" t="s">
        <v>362</v>
      </c>
      <c r="C16" s="49" t="s">
        <v>361</v>
      </c>
      <c r="D16" s="50">
        <f t="shared" si="0"/>
        <v>7309.531252</v>
      </c>
      <c r="E16" s="51">
        <v>0</v>
      </c>
      <c r="F16" s="51">
        <v>0</v>
      </c>
      <c r="G16" s="51">
        <v>417.854927</v>
      </c>
      <c r="H16" s="51">
        <v>126.23168</v>
      </c>
      <c r="I16" s="51">
        <v>209.234993</v>
      </c>
      <c r="J16" s="51">
        <v>109.345302</v>
      </c>
      <c r="K16" s="51">
        <v>362.845711</v>
      </c>
      <c r="L16" s="51">
        <f t="shared" si="1"/>
        <v>56.241085205</v>
      </c>
      <c r="M16" s="51">
        <v>0</v>
      </c>
      <c r="N16" s="51">
        <v>114.66252</v>
      </c>
      <c r="O16" s="51">
        <v>5969.356119</v>
      </c>
      <c r="P16" s="51">
        <f t="shared" si="2"/>
        <v>1156.56274805625</v>
      </c>
      <c r="Q16" s="58">
        <f t="shared" si="3"/>
        <v>3202.3854861</v>
      </c>
      <c r="R16" s="58">
        <f t="shared" si="4"/>
        <v>1564.90817195</v>
      </c>
      <c r="S16" s="58">
        <f t="shared" si="5"/>
        <v>462.73794651045</v>
      </c>
      <c r="T16" s="58">
        <f t="shared" si="6"/>
        <v>2079.49964743955</v>
      </c>
      <c r="U16" s="58">
        <f t="shared" si="7"/>
        <v>4107.1457659</v>
      </c>
      <c r="V16" s="58"/>
      <c r="W16" s="59">
        <f t="shared" si="8"/>
        <v>0</v>
      </c>
      <c r="X16" s="59">
        <f t="shared" si="9"/>
        <v>6332.20183</v>
      </c>
      <c r="Y16" s="59">
        <f t="shared" si="10"/>
        <v>1212.80383326125</v>
      </c>
    </row>
    <row r="17" s="35" customFormat="1" ht="70.05" customHeight="1" spans="1:25">
      <c r="A17" s="47">
        <v>12</v>
      </c>
      <c r="B17" s="48" t="s">
        <v>596</v>
      </c>
      <c r="C17" s="49" t="s">
        <v>595</v>
      </c>
      <c r="D17" s="50">
        <f t="shared" si="0"/>
        <v>4541.538859</v>
      </c>
      <c r="E17" s="51">
        <v>0.036</v>
      </c>
      <c r="F17" s="51">
        <v>0</v>
      </c>
      <c r="G17" s="51">
        <v>173.110953</v>
      </c>
      <c r="H17" s="51">
        <v>45.72216</v>
      </c>
      <c r="I17" s="51">
        <v>179.364535</v>
      </c>
      <c r="J17" s="51">
        <v>0.010432</v>
      </c>
      <c r="K17" s="51">
        <v>1609.043603</v>
      </c>
      <c r="L17" s="51">
        <f t="shared" si="1"/>
        <v>249.401758465</v>
      </c>
      <c r="M17" s="51">
        <v>0</v>
      </c>
      <c r="N17" s="51">
        <v>61.23756</v>
      </c>
      <c r="O17" s="51">
        <v>2473.013616</v>
      </c>
      <c r="P17" s="51">
        <f t="shared" si="2"/>
        <v>479.1463881</v>
      </c>
      <c r="Q17" s="58">
        <f t="shared" si="3"/>
        <v>2201.9329698</v>
      </c>
      <c r="R17" s="58">
        <f t="shared" si="4"/>
        <v>940.0621246</v>
      </c>
      <c r="S17" s="58">
        <f t="shared" si="5"/>
        <v>278.2011743613</v>
      </c>
      <c r="T17" s="58">
        <f t="shared" si="6"/>
        <v>1121.3425902387</v>
      </c>
      <c r="U17" s="58">
        <f t="shared" si="7"/>
        <v>2339.6058892</v>
      </c>
      <c r="V17" s="58"/>
      <c r="W17" s="59">
        <f t="shared" si="8"/>
        <v>0</v>
      </c>
      <c r="X17" s="59">
        <f t="shared" si="9"/>
        <v>4082.057219</v>
      </c>
      <c r="Y17" s="59">
        <f t="shared" si="10"/>
        <v>728.548146565</v>
      </c>
    </row>
    <row r="18" s="35" customFormat="1" ht="70.05" customHeight="1" spans="1:25">
      <c r="A18" s="47">
        <v>13</v>
      </c>
      <c r="B18" s="48" t="s">
        <v>323</v>
      </c>
      <c r="C18" s="49" t="s">
        <v>322</v>
      </c>
      <c r="D18" s="50">
        <f t="shared" si="0"/>
        <v>433.654309</v>
      </c>
      <c r="E18" s="51">
        <v>0</v>
      </c>
      <c r="F18" s="51">
        <v>0</v>
      </c>
      <c r="G18" s="51">
        <v>24.903582</v>
      </c>
      <c r="H18" s="51">
        <v>0</v>
      </c>
      <c r="I18" s="51">
        <v>0</v>
      </c>
      <c r="J18" s="51">
        <v>1.12311</v>
      </c>
      <c r="K18" s="51">
        <v>48.231913</v>
      </c>
      <c r="L18" s="51">
        <f t="shared" si="1"/>
        <v>7.475946515</v>
      </c>
      <c r="M18" s="51">
        <v>0</v>
      </c>
      <c r="N18" s="51">
        <v>3.63028</v>
      </c>
      <c r="O18" s="51">
        <v>355.765424</v>
      </c>
      <c r="P18" s="51">
        <f t="shared" si="2"/>
        <v>68.9295509</v>
      </c>
      <c r="Q18" s="58">
        <f t="shared" si="3"/>
        <v>206.8218598</v>
      </c>
      <c r="R18" s="58">
        <f t="shared" si="4"/>
        <v>98.5877386</v>
      </c>
      <c r="S18" s="58">
        <f t="shared" si="5"/>
        <v>25.9700760072</v>
      </c>
      <c r="T18" s="58">
        <f t="shared" si="6"/>
        <v>102.2746345928</v>
      </c>
      <c r="U18" s="58">
        <f t="shared" si="7"/>
        <v>226.8324492</v>
      </c>
      <c r="V18" s="58"/>
      <c r="W18" s="59">
        <f t="shared" si="8"/>
        <v>0</v>
      </c>
      <c r="X18" s="59">
        <f t="shared" si="9"/>
        <v>403.997337</v>
      </c>
      <c r="Y18" s="59">
        <f t="shared" si="10"/>
        <v>76.405497415</v>
      </c>
    </row>
    <row r="19" s="35" customFormat="1" ht="70.05" customHeight="1" spans="1:25">
      <c r="A19" s="47">
        <v>14</v>
      </c>
      <c r="B19" s="48" t="s">
        <v>491</v>
      </c>
      <c r="C19" s="49" t="s">
        <v>490</v>
      </c>
      <c r="D19" s="50">
        <f t="shared" si="0"/>
        <v>367.6478</v>
      </c>
      <c r="E19" s="51">
        <v>0</v>
      </c>
      <c r="F19" s="51">
        <v>0</v>
      </c>
      <c r="G19" s="51">
        <v>23.454165</v>
      </c>
      <c r="H19" s="51">
        <v>0</v>
      </c>
      <c r="I19" s="51">
        <v>0</v>
      </c>
      <c r="J19" s="51">
        <v>0.193817</v>
      </c>
      <c r="K19" s="51">
        <v>4.430717</v>
      </c>
      <c r="L19" s="51">
        <f t="shared" si="1"/>
        <v>0.686761135</v>
      </c>
      <c r="M19" s="51">
        <v>0</v>
      </c>
      <c r="N19" s="51">
        <v>4.50955</v>
      </c>
      <c r="O19" s="51">
        <v>335.059551</v>
      </c>
      <c r="P19" s="51">
        <f t="shared" si="2"/>
        <v>64.91778800625</v>
      </c>
      <c r="Q19" s="58">
        <f t="shared" si="3"/>
        <v>170.1882057</v>
      </c>
      <c r="R19" s="58">
        <f t="shared" si="4"/>
        <v>84.65103115</v>
      </c>
      <c r="S19" s="58">
        <f t="shared" si="5"/>
        <v>22.61386050525</v>
      </c>
      <c r="T19" s="58">
        <f t="shared" si="6"/>
        <v>90.19470264475</v>
      </c>
      <c r="U19" s="58">
        <f t="shared" si="7"/>
        <v>197.4595943</v>
      </c>
      <c r="V19" s="58"/>
      <c r="W19" s="59">
        <f t="shared" si="8"/>
        <v>0</v>
      </c>
      <c r="X19" s="59">
        <f t="shared" si="9"/>
        <v>339.490268</v>
      </c>
      <c r="Y19" s="59">
        <f t="shared" si="10"/>
        <v>65.60454914125</v>
      </c>
    </row>
    <row r="20" s="35" customFormat="1" ht="70.05" customHeight="1" spans="1:25">
      <c r="A20" s="47">
        <v>15</v>
      </c>
      <c r="B20" s="48" t="s">
        <v>204</v>
      </c>
      <c r="C20" s="49" t="s">
        <v>203</v>
      </c>
      <c r="D20" s="50">
        <f t="shared" si="0"/>
        <v>231.429725</v>
      </c>
      <c r="E20" s="51">
        <v>0</v>
      </c>
      <c r="F20" s="51">
        <v>0</v>
      </c>
      <c r="G20" s="51">
        <v>14.08306</v>
      </c>
      <c r="H20" s="51">
        <v>0</v>
      </c>
      <c r="I20" s="51">
        <v>0</v>
      </c>
      <c r="J20" s="51">
        <v>0</v>
      </c>
      <c r="K20" s="51">
        <v>11.119253</v>
      </c>
      <c r="L20" s="51">
        <f t="shared" si="1"/>
        <v>1.723484215</v>
      </c>
      <c r="M20" s="51">
        <v>0</v>
      </c>
      <c r="N20" s="51">
        <v>5.04085</v>
      </c>
      <c r="O20" s="51">
        <v>201.186562</v>
      </c>
      <c r="P20" s="51">
        <f t="shared" si="2"/>
        <v>38.9798963875</v>
      </c>
      <c r="Q20" s="58">
        <f t="shared" si="3"/>
        <v>107.2648328</v>
      </c>
      <c r="R20" s="58">
        <f t="shared" si="4"/>
        <v>52.5204911</v>
      </c>
      <c r="S20" s="58">
        <f t="shared" si="5"/>
        <v>13.9591439235</v>
      </c>
      <c r="T20" s="58">
        <f t="shared" si="6"/>
        <v>57.6852571765</v>
      </c>
      <c r="U20" s="58">
        <f t="shared" si="7"/>
        <v>124.1648922</v>
      </c>
      <c r="V20" s="58"/>
      <c r="W20" s="59">
        <f t="shared" si="8"/>
        <v>0</v>
      </c>
      <c r="X20" s="59">
        <f t="shared" si="9"/>
        <v>212.305815</v>
      </c>
      <c r="Y20" s="59">
        <f t="shared" si="10"/>
        <v>40.7033806025</v>
      </c>
    </row>
    <row r="21" s="35" customFormat="1" ht="70.05" customHeight="1" spans="1:25">
      <c r="A21" s="47">
        <v>16</v>
      </c>
      <c r="B21" s="48" t="s">
        <v>521</v>
      </c>
      <c r="C21" s="49" t="s">
        <v>520</v>
      </c>
      <c r="D21" s="50">
        <f t="shared" si="0"/>
        <v>35.912911</v>
      </c>
      <c r="E21" s="51">
        <v>0</v>
      </c>
      <c r="F21" s="51">
        <v>0</v>
      </c>
      <c r="G21" s="51">
        <v>0</v>
      </c>
      <c r="H21" s="51">
        <v>28.315767</v>
      </c>
      <c r="I21" s="51">
        <v>0</v>
      </c>
      <c r="J21" s="51">
        <v>3.924074</v>
      </c>
      <c r="K21" s="51">
        <v>0</v>
      </c>
      <c r="L21" s="51">
        <f t="shared" si="1"/>
        <v>0</v>
      </c>
      <c r="M21" s="51">
        <v>0</v>
      </c>
      <c r="N21" s="51">
        <v>3.67307</v>
      </c>
      <c r="O21" s="51">
        <v>0</v>
      </c>
      <c r="P21" s="51">
        <f t="shared" si="2"/>
        <v>0</v>
      </c>
      <c r="Q21" s="58">
        <f t="shared" si="3"/>
        <v>0</v>
      </c>
      <c r="R21" s="58">
        <f t="shared" si="4"/>
        <v>0</v>
      </c>
      <c r="S21" s="58">
        <f t="shared" si="5"/>
        <v>0</v>
      </c>
      <c r="T21" s="58">
        <f t="shared" si="6"/>
        <v>35.912911</v>
      </c>
      <c r="U21" s="58">
        <f t="shared" si="7"/>
        <v>35.912911</v>
      </c>
      <c r="V21" s="58"/>
      <c r="W21" s="59">
        <f t="shared" si="8"/>
        <v>0</v>
      </c>
      <c r="X21" s="59">
        <f t="shared" si="9"/>
        <v>0</v>
      </c>
      <c r="Y21" s="59">
        <f t="shared" si="10"/>
        <v>0</v>
      </c>
    </row>
    <row r="22" s="35" customFormat="1" ht="70.05" customHeight="1" spans="1:25">
      <c r="A22" s="47">
        <v>17</v>
      </c>
      <c r="B22" s="48" t="s">
        <v>284</v>
      </c>
      <c r="C22" s="49" t="s">
        <v>283</v>
      </c>
      <c r="D22" s="50">
        <f t="shared" si="0"/>
        <v>605.82846</v>
      </c>
      <c r="E22" s="51">
        <v>0</v>
      </c>
      <c r="F22" s="51">
        <v>0</v>
      </c>
      <c r="G22" s="51">
        <v>36.145621</v>
      </c>
      <c r="H22" s="51">
        <v>0</v>
      </c>
      <c r="I22" s="51">
        <v>0</v>
      </c>
      <c r="J22" s="51">
        <v>0</v>
      </c>
      <c r="K22" s="51">
        <v>48.132749</v>
      </c>
      <c r="L22" s="51">
        <f t="shared" si="1"/>
        <v>7.460576095</v>
      </c>
      <c r="M22" s="51">
        <v>0</v>
      </c>
      <c r="N22" s="51">
        <v>5.18407</v>
      </c>
      <c r="O22" s="51">
        <v>516.36602</v>
      </c>
      <c r="P22" s="51">
        <f t="shared" si="2"/>
        <v>100.045916375</v>
      </c>
      <c r="Q22" s="58">
        <f t="shared" si="3"/>
        <v>287.0626594</v>
      </c>
      <c r="R22" s="58">
        <f t="shared" si="4"/>
        <v>138.7180548</v>
      </c>
      <c r="S22" s="58">
        <f t="shared" si="5"/>
        <v>36.7093112841</v>
      </c>
      <c r="T22" s="58">
        <f t="shared" si="6"/>
        <v>143.3384345159</v>
      </c>
      <c r="U22" s="58">
        <f t="shared" si="7"/>
        <v>318.7658006</v>
      </c>
      <c r="V22" s="58"/>
      <c r="W22" s="59">
        <f t="shared" si="8"/>
        <v>0</v>
      </c>
      <c r="X22" s="59">
        <f t="shared" si="9"/>
        <v>564.498769</v>
      </c>
      <c r="Y22" s="59">
        <f t="shared" si="10"/>
        <v>107.50649247</v>
      </c>
    </row>
    <row r="23" s="35" customFormat="1" ht="70.05" customHeight="1" spans="1:25">
      <c r="A23" s="47">
        <v>18</v>
      </c>
      <c r="B23" s="48" t="s">
        <v>239</v>
      </c>
      <c r="C23" s="49" t="s">
        <v>238</v>
      </c>
      <c r="D23" s="50">
        <f t="shared" si="0"/>
        <v>692.306721</v>
      </c>
      <c r="E23" s="51">
        <v>0</v>
      </c>
      <c r="F23" s="51">
        <v>0</v>
      </c>
      <c r="G23" s="51">
        <v>42.831503</v>
      </c>
      <c r="H23" s="51">
        <v>0</v>
      </c>
      <c r="I23" s="51">
        <v>0</v>
      </c>
      <c r="J23" s="51">
        <v>0.09878</v>
      </c>
      <c r="K23" s="51">
        <v>25.722079</v>
      </c>
      <c r="L23" s="51">
        <f t="shared" si="1"/>
        <v>3.986922245</v>
      </c>
      <c r="M23" s="51">
        <v>0</v>
      </c>
      <c r="N23" s="51">
        <v>11.77575</v>
      </c>
      <c r="O23" s="51">
        <v>611.878609</v>
      </c>
      <c r="P23" s="51">
        <f t="shared" si="2"/>
        <v>118.55148049375</v>
      </c>
      <c r="Q23" s="58">
        <f t="shared" si="3"/>
        <v>321.3725519</v>
      </c>
      <c r="R23" s="58">
        <f t="shared" si="4"/>
        <v>158.11406805</v>
      </c>
      <c r="S23" s="58">
        <f t="shared" si="5"/>
        <v>42.09033691755</v>
      </c>
      <c r="T23" s="58">
        <f t="shared" si="6"/>
        <v>170.72976413245</v>
      </c>
      <c r="U23" s="58">
        <f t="shared" si="7"/>
        <v>370.9341691</v>
      </c>
      <c r="V23" s="58"/>
      <c r="W23" s="59">
        <f t="shared" si="8"/>
        <v>0</v>
      </c>
      <c r="X23" s="59">
        <f t="shared" si="9"/>
        <v>637.600688</v>
      </c>
      <c r="Y23" s="59">
        <f t="shared" si="10"/>
        <v>122.53840273875</v>
      </c>
    </row>
    <row r="24" s="35" customFormat="1" ht="70.05" customHeight="1" spans="1:25">
      <c r="A24" s="47">
        <v>19</v>
      </c>
      <c r="B24" s="48" t="s">
        <v>255</v>
      </c>
      <c r="C24" s="49" t="s">
        <v>254</v>
      </c>
      <c r="D24" s="50">
        <f t="shared" si="0"/>
        <v>1460.944158</v>
      </c>
      <c r="E24" s="51">
        <v>0</v>
      </c>
      <c r="F24" s="51">
        <v>0</v>
      </c>
      <c r="G24" s="51">
        <v>111.80587</v>
      </c>
      <c r="H24" s="51">
        <v>9.60186</v>
      </c>
      <c r="I24" s="51">
        <v>57.836758</v>
      </c>
      <c r="J24" s="51">
        <v>0.376247</v>
      </c>
      <c r="K24" s="51">
        <v>305.698437</v>
      </c>
      <c r="L24" s="51">
        <f t="shared" si="1"/>
        <v>47.383257735</v>
      </c>
      <c r="M24" s="51">
        <v>0</v>
      </c>
      <c r="N24" s="51">
        <v>16.9978</v>
      </c>
      <c r="O24" s="51">
        <v>958.627186</v>
      </c>
      <c r="P24" s="51">
        <f t="shared" si="2"/>
        <v>185.7340172875</v>
      </c>
      <c r="Q24" s="58">
        <f t="shared" si="3"/>
        <v>662.7326552</v>
      </c>
      <c r="R24" s="58">
        <f t="shared" si="4"/>
        <v>300.7964839</v>
      </c>
      <c r="S24" s="58">
        <f t="shared" si="5"/>
        <v>97.6981522545</v>
      </c>
      <c r="T24" s="58">
        <f t="shared" si="6"/>
        <v>399.7168666455</v>
      </c>
      <c r="U24" s="58">
        <f t="shared" si="7"/>
        <v>798.2115028</v>
      </c>
      <c r="V24" s="58"/>
      <c r="W24" s="59">
        <f t="shared" si="8"/>
        <v>0</v>
      </c>
      <c r="X24" s="59">
        <f t="shared" si="9"/>
        <v>1264.325623</v>
      </c>
      <c r="Y24" s="59">
        <f t="shared" si="10"/>
        <v>233.1172750225</v>
      </c>
    </row>
    <row r="25" s="35" customFormat="1" ht="70.05" customHeight="1" spans="1:25">
      <c r="A25" s="47">
        <v>20</v>
      </c>
      <c r="B25" s="48" t="s">
        <v>338</v>
      </c>
      <c r="C25" s="49" t="s">
        <v>337</v>
      </c>
      <c r="D25" s="50">
        <f t="shared" si="0"/>
        <v>1319.197676</v>
      </c>
      <c r="E25" s="51">
        <v>0</v>
      </c>
      <c r="F25" s="51">
        <v>11.5086</v>
      </c>
      <c r="G25" s="51">
        <v>75.137393</v>
      </c>
      <c r="H25" s="51">
        <v>0</v>
      </c>
      <c r="I25" s="51">
        <v>0</v>
      </c>
      <c r="J25" s="51">
        <v>0.107271</v>
      </c>
      <c r="K25" s="51">
        <v>144.017151</v>
      </c>
      <c r="L25" s="51">
        <f t="shared" si="1"/>
        <v>22.322658405</v>
      </c>
      <c r="M25" s="51">
        <v>0</v>
      </c>
      <c r="N25" s="51">
        <v>15.03594</v>
      </c>
      <c r="O25" s="51">
        <v>1073.391321</v>
      </c>
      <c r="P25" s="51">
        <f t="shared" si="2"/>
        <v>207.96956844375</v>
      </c>
      <c r="Q25" s="58">
        <f t="shared" si="3"/>
        <v>634.6145511</v>
      </c>
      <c r="R25" s="58">
        <f t="shared" si="4"/>
        <v>297.15126045</v>
      </c>
      <c r="S25" s="58">
        <f t="shared" si="5"/>
        <v>78.28743107655</v>
      </c>
      <c r="T25" s="58">
        <f t="shared" si="6"/>
        <v>309.14443337345</v>
      </c>
      <c r="U25" s="58">
        <f t="shared" si="7"/>
        <v>684.5831249</v>
      </c>
      <c r="V25" s="58"/>
      <c r="W25" s="59">
        <f t="shared" si="8"/>
        <v>0</v>
      </c>
      <c r="X25" s="59">
        <f t="shared" si="9"/>
        <v>1217.408472</v>
      </c>
      <c r="Y25" s="59">
        <f t="shared" si="10"/>
        <v>230.29222684875</v>
      </c>
    </row>
    <row r="26" s="35" customFormat="1" ht="70.05" customHeight="1" spans="1:25">
      <c r="A26" s="47">
        <v>21</v>
      </c>
      <c r="B26" s="48" t="s">
        <v>272</v>
      </c>
      <c r="C26" s="49" t="s">
        <v>271</v>
      </c>
      <c r="D26" s="50">
        <f t="shared" si="0"/>
        <v>335.853469</v>
      </c>
      <c r="E26" s="51">
        <v>0.0192</v>
      </c>
      <c r="F26" s="51">
        <v>0.17241</v>
      </c>
      <c r="G26" s="51">
        <v>21.490493</v>
      </c>
      <c r="H26" s="51">
        <v>4.00002</v>
      </c>
      <c r="I26" s="51">
        <v>0</v>
      </c>
      <c r="J26" s="51">
        <v>0.319799</v>
      </c>
      <c r="K26" s="51">
        <v>0</v>
      </c>
      <c r="L26" s="51">
        <f t="shared" si="1"/>
        <v>0</v>
      </c>
      <c r="M26" s="51">
        <v>0</v>
      </c>
      <c r="N26" s="51">
        <v>2.83168</v>
      </c>
      <c r="O26" s="51">
        <v>307.019867</v>
      </c>
      <c r="P26" s="51">
        <f t="shared" si="2"/>
        <v>59.48509923125</v>
      </c>
      <c r="Q26" s="58">
        <f t="shared" si="3"/>
        <v>153.6823435</v>
      </c>
      <c r="R26" s="58">
        <f t="shared" si="4"/>
        <v>76.75496675</v>
      </c>
      <c r="S26" s="58">
        <f t="shared" si="5"/>
        <v>20.53857150405</v>
      </c>
      <c r="T26" s="58">
        <f t="shared" si="6"/>
        <v>84.87758724595</v>
      </c>
      <c r="U26" s="58">
        <f t="shared" si="7"/>
        <v>182.1711255</v>
      </c>
      <c r="V26" s="58"/>
      <c r="W26" s="59">
        <f t="shared" si="8"/>
        <v>0</v>
      </c>
      <c r="X26" s="59">
        <f t="shared" si="9"/>
        <v>307.019867</v>
      </c>
      <c r="Y26" s="59">
        <f t="shared" si="10"/>
        <v>59.48509923125</v>
      </c>
    </row>
    <row r="27" s="35" customFormat="1" ht="70.05" customHeight="1" spans="1:25">
      <c r="A27" s="47">
        <v>22</v>
      </c>
      <c r="B27" s="48" t="s">
        <v>518</v>
      </c>
      <c r="C27" s="49" t="s">
        <v>517</v>
      </c>
      <c r="D27" s="50">
        <f t="shared" si="0"/>
        <v>258.964467</v>
      </c>
      <c r="E27" s="51">
        <v>0</v>
      </c>
      <c r="F27" s="51">
        <v>0</v>
      </c>
      <c r="G27" s="51">
        <v>15.659885</v>
      </c>
      <c r="H27" s="51">
        <v>16.61334</v>
      </c>
      <c r="I27" s="51">
        <v>0</v>
      </c>
      <c r="J27" s="51">
        <v>0.734844</v>
      </c>
      <c r="K27" s="51">
        <v>0</v>
      </c>
      <c r="L27" s="51">
        <f t="shared" si="1"/>
        <v>0</v>
      </c>
      <c r="M27" s="51">
        <v>0</v>
      </c>
      <c r="N27" s="51">
        <v>2.24373</v>
      </c>
      <c r="O27" s="51">
        <v>223.712668</v>
      </c>
      <c r="P27" s="51">
        <f t="shared" si="2"/>
        <v>43.344329425</v>
      </c>
      <c r="Q27" s="58">
        <f t="shared" si="3"/>
        <v>111.856334</v>
      </c>
      <c r="R27" s="58">
        <f t="shared" si="4"/>
        <v>55.928167</v>
      </c>
      <c r="S27" s="58">
        <f t="shared" si="5"/>
        <v>14.9657060835</v>
      </c>
      <c r="T27" s="58">
        <f t="shared" si="6"/>
        <v>76.2142599165</v>
      </c>
      <c r="U27" s="58">
        <f t="shared" si="7"/>
        <v>147.108133</v>
      </c>
      <c r="V27" s="58"/>
      <c r="W27" s="59">
        <f t="shared" si="8"/>
        <v>0</v>
      </c>
      <c r="X27" s="59">
        <f t="shared" si="9"/>
        <v>223.712668</v>
      </c>
      <c r="Y27" s="59">
        <f t="shared" si="10"/>
        <v>43.344329425</v>
      </c>
    </row>
    <row r="28" s="35" customFormat="1" ht="70.05" customHeight="1" spans="1:25">
      <c r="A28" s="47">
        <v>23</v>
      </c>
      <c r="B28" s="48" t="s">
        <v>142</v>
      </c>
      <c r="C28" s="49" t="s">
        <v>778</v>
      </c>
      <c r="D28" s="50">
        <f t="shared" si="0"/>
        <v>4774.705323</v>
      </c>
      <c r="E28" s="51">
        <v>0</v>
      </c>
      <c r="F28" s="51">
        <v>0</v>
      </c>
      <c r="G28" s="51">
        <v>206.497617</v>
      </c>
      <c r="H28" s="51">
        <v>160.094146</v>
      </c>
      <c r="I28" s="51">
        <v>947.97267</v>
      </c>
      <c r="J28" s="51">
        <v>0.279995</v>
      </c>
      <c r="K28" s="51">
        <v>476.040628</v>
      </c>
      <c r="L28" s="51">
        <f t="shared" si="1"/>
        <v>73.78629734</v>
      </c>
      <c r="M28" s="51">
        <v>0</v>
      </c>
      <c r="N28" s="51">
        <v>33.8543</v>
      </c>
      <c r="O28" s="51">
        <v>2949.965967</v>
      </c>
      <c r="P28" s="51">
        <f t="shared" si="2"/>
        <v>571.55590610625</v>
      </c>
      <c r="Q28" s="58">
        <f t="shared" si="3"/>
        <v>1760.6073603</v>
      </c>
      <c r="R28" s="58">
        <f t="shared" si="4"/>
        <v>832.69961735</v>
      </c>
      <c r="S28" s="58">
        <f t="shared" si="5"/>
        <v>432.05955219945</v>
      </c>
      <c r="T28" s="58">
        <f t="shared" si="6"/>
        <v>1749.33879315055</v>
      </c>
      <c r="U28" s="58">
        <f t="shared" si="7"/>
        <v>3014.0979627</v>
      </c>
      <c r="V28" s="58"/>
      <c r="W28" s="59">
        <f t="shared" si="8"/>
        <v>0</v>
      </c>
      <c r="X28" s="59">
        <f t="shared" si="9"/>
        <v>3426.006595</v>
      </c>
      <c r="Y28" s="59">
        <f t="shared" si="10"/>
        <v>645.34220344625</v>
      </c>
    </row>
    <row r="29" s="35" customFormat="1" ht="70.05" customHeight="1" spans="1:25">
      <c r="A29" s="47">
        <v>24</v>
      </c>
      <c r="B29" s="48" t="s">
        <v>445</v>
      </c>
      <c r="C29" s="49" t="s">
        <v>444</v>
      </c>
      <c r="D29" s="50">
        <f t="shared" si="0"/>
        <v>6695.721003</v>
      </c>
      <c r="E29" s="51">
        <v>0.492</v>
      </c>
      <c r="F29" s="51">
        <v>0</v>
      </c>
      <c r="G29" s="51">
        <v>257.242889</v>
      </c>
      <c r="H29" s="51">
        <v>0</v>
      </c>
      <c r="I29" s="51">
        <v>0</v>
      </c>
      <c r="J29" s="51">
        <v>0</v>
      </c>
      <c r="K29" s="51">
        <v>2761.197116</v>
      </c>
      <c r="L29" s="51">
        <f t="shared" si="1"/>
        <v>427.98555298</v>
      </c>
      <c r="M29" s="51">
        <v>0</v>
      </c>
      <c r="N29" s="51">
        <v>50.48936</v>
      </c>
      <c r="O29" s="51">
        <v>3626.299638</v>
      </c>
      <c r="P29" s="51">
        <f t="shared" si="2"/>
        <v>702.5955548625</v>
      </c>
      <c r="Q29" s="58">
        <f t="shared" si="3"/>
        <v>3469.8680886</v>
      </c>
      <c r="R29" s="58">
        <f t="shared" si="4"/>
        <v>1458.8143327</v>
      </c>
      <c r="S29" s="58">
        <f t="shared" si="5"/>
        <v>367.3598682744</v>
      </c>
      <c r="T29" s="58">
        <f t="shared" si="6"/>
        <v>1399.6787134256</v>
      </c>
      <c r="U29" s="58">
        <f t="shared" si="7"/>
        <v>3225.8529144</v>
      </c>
      <c r="V29" s="58"/>
      <c r="W29" s="59">
        <f t="shared" si="8"/>
        <v>0</v>
      </c>
      <c r="X29" s="59">
        <f t="shared" si="9"/>
        <v>6387.496754</v>
      </c>
      <c r="Y29" s="59">
        <f t="shared" si="10"/>
        <v>1130.5811078425</v>
      </c>
    </row>
    <row r="30" s="35" customFormat="1" ht="70.05" customHeight="1" spans="1:25">
      <c r="A30" s="47">
        <v>25</v>
      </c>
      <c r="B30" s="48" t="s">
        <v>236</v>
      </c>
      <c r="C30" s="49" t="s">
        <v>235</v>
      </c>
      <c r="D30" s="50">
        <f t="shared" si="0"/>
        <v>455.523255</v>
      </c>
      <c r="E30" s="51">
        <v>0</v>
      </c>
      <c r="F30" s="51">
        <v>21.6</v>
      </c>
      <c r="G30" s="51">
        <v>24.725242</v>
      </c>
      <c r="H30" s="51">
        <v>0</v>
      </c>
      <c r="I30" s="51">
        <v>0</v>
      </c>
      <c r="J30" s="51">
        <v>0.001078</v>
      </c>
      <c r="K30" s="51">
        <v>50.772221</v>
      </c>
      <c r="L30" s="51">
        <f t="shared" si="1"/>
        <v>7.869694255</v>
      </c>
      <c r="M30" s="51">
        <v>0</v>
      </c>
      <c r="N30" s="51">
        <v>5.20696</v>
      </c>
      <c r="O30" s="51">
        <v>353.217754</v>
      </c>
      <c r="P30" s="51">
        <f t="shared" si="2"/>
        <v>68.4359398375</v>
      </c>
      <c r="Q30" s="58">
        <f t="shared" si="3"/>
        <v>228.6722096</v>
      </c>
      <c r="R30" s="58">
        <f t="shared" si="4"/>
        <v>98.4588827</v>
      </c>
      <c r="S30" s="58">
        <f t="shared" si="5"/>
        <v>25.9139579157</v>
      </c>
      <c r="T30" s="58">
        <f t="shared" si="6"/>
        <v>102.4782047843</v>
      </c>
      <c r="U30" s="58">
        <f t="shared" si="7"/>
        <v>226.8510454</v>
      </c>
      <c r="V30" s="58"/>
      <c r="W30" s="59">
        <f t="shared" si="8"/>
        <v>0</v>
      </c>
      <c r="X30" s="59">
        <f t="shared" si="9"/>
        <v>403.989975</v>
      </c>
      <c r="Y30" s="59">
        <f t="shared" si="10"/>
        <v>76.3056340925</v>
      </c>
    </row>
    <row r="31" s="35" customFormat="1" ht="70.05" customHeight="1" spans="1:25">
      <c r="A31" s="47">
        <v>26</v>
      </c>
      <c r="B31" s="48" t="s">
        <v>138</v>
      </c>
      <c r="C31" s="49" t="s">
        <v>137</v>
      </c>
      <c r="D31" s="50">
        <f t="shared" si="0"/>
        <v>25886.851149</v>
      </c>
      <c r="E31" s="51">
        <v>0</v>
      </c>
      <c r="F31" s="51">
        <v>0</v>
      </c>
      <c r="G31" s="51">
        <v>1400.140105</v>
      </c>
      <c r="H31" s="51">
        <v>19.9986</v>
      </c>
      <c r="I31" s="51">
        <v>30.93552</v>
      </c>
      <c r="J31" s="51">
        <v>2.883775</v>
      </c>
      <c r="K31" s="51">
        <v>9345.704818</v>
      </c>
      <c r="L31" s="51">
        <f t="shared" si="1"/>
        <v>1448.58424679</v>
      </c>
      <c r="M31" s="51">
        <v>0</v>
      </c>
      <c r="N31" s="51">
        <v>259.83116</v>
      </c>
      <c r="O31" s="51">
        <v>14827.357171</v>
      </c>
      <c r="P31" s="51">
        <f t="shared" si="2"/>
        <v>2872.80045188125</v>
      </c>
      <c r="Q31" s="58">
        <f t="shared" si="3"/>
        <v>13021.1014763</v>
      </c>
      <c r="R31" s="58">
        <f t="shared" si="4"/>
        <v>5575.98025635</v>
      </c>
      <c r="S31" s="58">
        <f t="shared" si="5"/>
        <v>1474.51735964925</v>
      </c>
      <c r="T31" s="58">
        <f t="shared" si="6"/>
        <v>5815.25205670075</v>
      </c>
      <c r="U31" s="58">
        <f t="shared" si="7"/>
        <v>12865.7496727</v>
      </c>
      <c r="V31" s="58"/>
      <c r="W31" s="59">
        <f t="shared" si="8"/>
        <v>0</v>
      </c>
      <c r="X31" s="59">
        <f t="shared" si="9"/>
        <v>24173.061989</v>
      </c>
      <c r="Y31" s="59">
        <f t="shared" si="10"/>
        <v>4321.38469867125</v>
      </c>
    </row>
    <row r="32" s="35" customFormat="1" ht="70.05" customHeight="1" spans="1:25">
      <c r="A32" s="47">
        <v>27</v>
      </c>
      <c r="B32" s="48" t="s">
        <v>16</v>
      </c>
      <c r="C32" s="49" t="s">
        <v>15</v>
      </c>
      <c r="D32" s="50">
        <f t="shared" si="0"/>
        <v>2250.077868</v>
      </c>
      <c r="E32" s="51">
        <v>0</v>
      </c>
      <c r="F32" s="51">
        <v>0</v>
      </c>
      <c r="G32" s="51">
        <v>149.648416</v>
      </c>
      <c r="H32" s="51">
        <v>45</v>
      </c>
      <c r="I32" s="51">
        <v>96.644991</v>
      </c>
      <c r="J32" s="51">
        <v>0.029331</v>
      </c>
      <c r="K32" s="51">
        <v>-234.718683</v>
      </c>
      <c r="L32" s="51">
        <f t="shared" si="1"/>
        <v>-36.381395865</v>
      </c>
      <c r="M32" s="51">
        <v>0</v>
      </c>
      <c r="N32" s="51">
        <v>55.63928</v>
      </c>
      <c r="O32" s="51">
        <v>2137.834533</v>
      </c>
      <c r="P32" s="51">
        <f t="shared" si="2"/>
        <v>414.20544076875</v>
      </c>
      <c r="Q32" s="58">
        <f t="shared" si="3"/>
        <v>928.0860567</v>
      </c>
      <c r="R32" s="58">
        <f t="shared" si="4"/>
        <v>487.51489665</v>
      </c>
      <c r="S32" s="58">
        <f t="shared" si="5"/>
        <v>154.19749879485</v>
      </c>
      <c r="T32" s="58">
        <f t="shared" si="6"/>
        <v>680.27941585515</v>
      </c>
      <c r="U32" s="58">
        <f t="shared" si="7"/>
        <v>1321.9918113</v>
      </c>
      <c r="V32" s="58"/>
      <c r="W32" s="59">
        <f t="shared" si="8"/>
        <v>0</v>
      </c>
      <c r="X32" s="59">
        <f t="shared" si="9"/>
        <v>1903.11585</v>
      </c>
      <c r="Y32" s="59">
        <f t="shared" si="10"/>
        <v>377.82404490375</v>
      </c>
    </row>
    <row r="33" s="35" customFormat="1" ht="70.05" customHeight="1" spans="1:25">
      <c r="A33" s="47">
        <v>28</v>
      </c>
      <c r="B33" s="48" t="s">
        <v>25</v>
      </c>
      <c r="C33" s="49" t="s">
        <v>24</v>
      </c>
      <c r="D33" s="50">
        <f t="shared" si="0"/>
        <v>4963.359144</v>
      </c>
      <c r="E33" s="51">
        <v>0</v>
      </c>
      <c r="F33" s="51">
        <v>0</v>
      </c>
      <c r="G33" s="51">
        <v>241.349683</v>
      </c>
      <c r="H33" s="51">
        <v>42.264</v>
      </c>
      <c r="I33" s="51">
        <v>201.149484</v>
      </c>
      <c r="J33" s="51">
        <v>0.007078</v>
      </c>
      <c r="K33" s="51">
        <v>953.369287</v>
      </c>
      <c r="L33" s="51">
        <f t="shared" si="1"/>
        <v>147.772239485</v>
      </c>
      <c r="M33" s="51">
        <v>0</v>
      </c>
      <c r="N33" s="51">
        <v>77.65251</v>
      </c>
      <c r="O33" s="51">
        <v>3447.567102</v>
      </c>
      <c r="P33" s="51">
        <f t="shared" si="2"/>
        <v>667.9661260125</v>
      </c>
      <c r="Q33" s="58">
        <f t="shared" si="3"/>
        <v>2295.8051232</v>
      </c>
      <c r="R33" s="58">
        <f t="shared" si="4"/>
        <v>1052.5656329</v>
      </c>
      <c r="S33" s="58">
        <f t="shared" si="5"/>
        <v>318.7951880868</v>
      </c>
      <c r="T33" s="58">
        <f t="shared" si="6"/>
        <v>1296.1931998132</v>
      </c>
      <c r="U33" s="58">
        <f t="shared" si="7"/>
        <v>2667.5540208</v>
      </c>
      <c r="V33" s="58"/>
      <c r="W33" s="59">
        <f t="shared" si="8"/>
        <v>0</v>
      </c>
      <c r="X33" s="59">
        <f t="shared" si="9"/>
        <v>4400.936389</v>
      </c>
      <c r="Y33" s="59">
        <f t="shared" si="10"/>
        <v>815.7383654975</v>
      </c>
    </row>
    <row r="34" s="35" customFormat="1" ht="70.05" customHeight="1" spans="1:25">
      <c r="A34" s="47">
        <v>29</v>
      </c>
      <c r="B34" s="48" t="s">
        <v>121</v>
      </c>
      <c r="C34" s="49" t="s">
        <v>120</v>
      </c>
      <c r="D34" s="50">
        <f t="shared" si="0"/>
        <v>2419.148731</v>
      </c>
      <c r="E34" s="51">
        <v>0</v>
      </c>
      <c r="F34" s="51">
        <v>0</v>
      </c>
      <c r="G34" s="51">
        <v>89.704859</v>
      </c>
      <c r="H34" s="51">
        <v>22.9856</v>
      </c>
      <c r="I34" s="51">
        <v>74.167847</v>
      </c>
      <c r="J34" s="51">
        <v>0</v>
      </c>
      <c r="K34" s="51">
        <v>819.38147</v>
      </c>
      <c r="L34" s="51">
        <f t="shared" si="1"/>
        <v>127.00412785</v>
      </c>
      <c r="M34" s="51">
        <v>0</v>
      </c>
      <c r="N34" s="51">
        <v>131.41096</v>
      </c>
      <c r="O34" s="51">
        <v>1281.497995</v>
      </c>
      <c r="P34" s="51">
        <f t="shared" si="2"/>
        <v>248.29023653125</v>
      </c>
      <c r="Q34" s="58">
        <f t="shared" si="3"/>
        <v>1132.3778795</v>
      </c>
      <c r="R34" s="58">
        <f t="shared" si="4"/>
        <v>484.25079275</v>
      </c>
      <c r="S34" s="58">
        <f t="shared" si="5"/>
        <v>139.28830299765</v>
      </c>
      <c r="T34" s="58">
        <f t="shared" si="6"/>
        <v>663.23175575235</v>
      </c>
      <c r="U34" s="58">
        <f t="shared" si="7"/>
        <v>1286.7708515</v>
      </c>
      <c r="V34" s="58"/>
      <c r="W34" s="59">
        <f t="shared" si="8"/>
        <v>0</v>
      </c>
      <c r="X34" s="59">
        <f t="shared" si="9"/>
        <v>2100.879465</v>
      </c>
      <c r="Y34" s="59">
        <f t="shared" si="10"/>
        <v>375.29436438125</v>
      </c>
    </row>
    <row r="35" s="35" customFormat="1" ht="70.05" customHeight="1" spans="1:25">
      <c r="A35" s="47">
        <v>30</v>
      </c>
      <c r="B35" s="48" t="s">
        <v>507</v>
      </c>
      <c r="C35" s="49" t="s">
        <v>779</v>
      </c>
      <c r="D35" s="50">
        <f t="shared" si="0"/>
        <v>356.070575</v>
      </c>
      <c r="E35" s="51">
        <v>0</v>
      </c>
      <c r="F35" s="51">
        <v>0</v>
      </c>
      <c r="G35" s="51">
        <v>22.828138</v>
      </c>
      <c r="H35" s="51">
        <v>0</v>
      </c>
      <c r="I35" s="51">
        <v>0</v>
      </c>
      <c r="J35" s="51">
        <v>0.006337</v>
      </c>
      <c r="K35" s="51">
        <v>6.162859</v>
      </c>
      <c r="L35" s="51">
        <f t="shared" si="1"/>
        <v>0.955243145</v>
      </c>
      <c r="M35" s="51">
        <v>0</v>
      </c>
      <c r="N35" s="51">
        <v>2.47246</v>
      </c>
      <c r="O35" s="51">
        <v>324.600781</v>
      </c>
      <c r="P35" s="51">
        <f t="shared" si="2"/>
        <v>62.89140131875</v>
      </c>
      <c r="Q35" s="58">
        <f t="shared" si="3"/>
        <v>165.9981059</v>
      </c>
      <c r="R35" s="58">
        <f t="shared" si="4"/>
        <v>82.38276705</v>
      </c>
      <c r="S35" s="58">
        <f t="shared" si="5"/>
        <v>22.00828237605</v>
      </c>
      <c r="T35" s="58">
        <f t="shared" si="6"/>
        <v>85.68141967395</v>
      </c>
      <c r="U35" s="58">
        <f t="shared" ref="U35:U50" si="11">SUM(R35:T35)</f>
        <v>190.0724691</v>
      </c>
      <c r="V35" s="58"/>
      <c r="W35" s="59">
        <f t="shared" si="8"/>
        <v>0</v>
      </c>
      <c r="X35" s="59">
        <f t="shared" si="9"/>
        <v>330.76364</v>
      </c>
      <c r="Y35" s="59">
        <f t="shared" si="10"/>
        <v>63.84664446375</v>
      </c>
    </row>
    <row r="36" s="35" customFormat="1" ht="70.05" customHeight="1" spans="1:25">
      <c r="A36" s="47">
        <v>31</v>
      </c>
      <c r="B36" s="48" t="s">
        <v>392</v>
      </c>
      <c r="C36" s="49" t="s">
        <v>391</v>
      </c>
      <c r="D36" s="50">
        <f t="shared" si="0"/>
        <v>1262.495527</v>
      </c>
      <c r="E36" s="51">
        <v>0</v>
      </c>
      <c r="F36" s="51">
        <v>0</v>
      </c>
      <c r="G36" s="51">
        <v>53.729506</v>
      </c>
      <c r="H36" s="51">
        <v>0</v>
      </c>
      <c r="I36" s="51">
        <v>0</v>
      </c>
      <c r="J36" s="51">
        <v>0.001962</v>
      </c>
      <c r="K36" s="51">
        <v>406.076129</v>
      </c>
      <c r="L36" s="51">
        <f t="shared" si="1"/>
        <v>62.941799995</v>
      </c>
      <c r="M36" s="51">
        <v>0</v>
      </c>
      <c r="N36" s="51">
        <v>35.12355</v>
      </c>
      <c r="O36" s="51">
        <v>767.56438</v>
      </c>
      <c r="P36" s="51">
        <f t="shared" si="2"/>
        <v>148.715598625</v>
      </c>
      <c r="Q36" s="58">
        <f t="shared" si="3"/>
        <v>627.4278674</v>
      </c>
      <c r="R36" s="58">
        <f t="shared" si="4"/>
        <v>273.1063208</v>
      </c>
      <c r="S36" s="58">
        <f t="shared" si="5"/>
        <v>69.6211800426</v>
      </c>
      <c r="T36" s="58">
        <f t="shared" si="6"/>
        <v>292.3401587574</v>
      </c>
      <c r="U36" s="58">
        <f t="shared" si="11"/>
        <v>635.0676596</v>
      </c>
      <c r="V36" s="58"/>
      <c r="W36" s="59">
        <f t="shared" si="8"/>
        <v>0</v>
      </c>
      <c r="X36" s="59">
        <f t="shared" si="9"/>
        <v>1173.640509</v>
      </c>
      <c r="Y36" s="59">
        <f t="shared" si="10"/>
        <v>211.65739862</v>
      </c>
    </row>
    <row r="37" s="35" customFormat="1" ht="70.05" customHeight="1" spans="1:25">
      <c r="A37" s="47">
        <v>32</v>
      </c>
      <c r="B37" s="48" t="s">
        <v>360</v>
      </c>
      <c r="C37" s="49" t="s">
        <v>359</v>
      </c>
      <c r="D37" s="50">
        <f t="shared" si="0"/>
        <v>589.58923</v>
      </c>
      <c r="E37" s="51">
        <v>0</v>
      </c>
      <c r="F37" s="51">
        <v>0</v>
      </c>
      <c r="G37" s="51">
        <v>0</v>
      </c>
      <c r="H37" s="51">
        <v>71.705872</v>
      </c>
      <c r="I37" s="51">
        <v>82.699227</v>
      </c>
      <c r="J37" s="51">
        <v>22.289005</v>
      </c>
      <c r="K37" s="51">
        <v>395.528076</v>
      </c>
      <c r="L37" s="51">
        <f t="shared" si="1"/>
        <v>61.30685178</v>
      </c>
      <c r="M37" s="51">
        <v>0</v>
      </c>
      <c r="N37" s="51">
        <v>17.36705</v>
      </c>
      <c r="O37" s="51">
        <v>0</v>
      </c>
      <c r="P37" s="51">
        <f t="shared" si="2"/>
        <v>0</v>
      </c>
      <c r="Q37" s="58">
        <f t="shared" si="3"/>
        <v>237.3168456</v>
      </c>
      <c r="R37" s="58">
        <f t="shared" si="4"/>
        <v>79.1056152</v>
      </c>
      <c r="S37" s="58">
        <f t="shared" si="5"/>
        <v>36.406089495</v>
      </c>
      <c r="T37" s="58">
        <f t="shared" si="6"/>
        <v>236.760679705</v>
      </c>
      <c r="U37" s="58">
        <f t="shared" si="11"/>
        <v>352.2723844</v>
      </c>
      <c r="V37" s="58"/>
      <c r="W37" s="59">
        <f t="shared" si="8"/>
        <v>0</v>
      </c>
      <c r="X37" s="59">
        <f t="shared" si="9"/>
        <v>395.528076</v>
      </c>
      <c r="Y37" s="59">
        <f t="shared" si="10"/>
        <v>61.30685178</v>
      </c>
    </row>
    <row r="38" s="35" customFormat="1" ht="70.05" customHeight="1" spans="1:25">
      <c r="A38" s="47">
        <v>33</v>
      </c>
      <c r="B38" s="48" t="s">
        <v>201</v>
      </c>
      <c r="C38" s="49" t="s">
        <v>200</v>
      </c>
      <c r="D38" s="50">
        <f t="shared" si="0"/>
        <v>1965.696114</v>
      </c>
      <c r="E38" s="51">
        <v>0</v>
      </c>
      <c r="F38" s="51">
        <v>0</v>
      </c>
      <c r="G38" s="51">
        <v>115.689007</v>
      </c>
      <c r="H38" s="51">
        <v>0</v>
      </c>
      <c r="I38" s="51">
        <v>0</v>
      </c>
      <c r="J38" s="51">
        <v>0.001401</v>
      </c>
      <c r="K38" s="51">
        <v>1503.938917</v>
      </c>
      <c r="L38" s="51">
        <f t="shared" si="1"/>
        <v>233.110532135</v>
      </c>
      <c r="M38" s="51">
        <v>0</v>
      </c>
      <c r="N38" s="51">
        <v>3.82728</v>
      </c>
      <c r="O38" s="51">
        <v>342.239509</v>
      </c>
      <c r="P38" s="51">
        <f t="shared" si="2"/>
        <v>66.30890486875</v>
      </c>
      <c r="Q38" s="58">
        <f t="shared" si="3"/>
        <v>1073.4831047</v>
      </c>
      <c r="R38" s="58">
        <f t="shared" si="4"/>
        <v>386.34766065</v>
      </c>
      <c r="S38" s="58">
        <f t="shared" si="5"/>
        <v>104.52452161095</v>
      </c>
      <c r="T38" s="58">
        <f t="shared" si="6"/>
        <v>401.34082703905</v>
      </c>
      <c r="U38" s="58">
        <f t="shared" si="11"/>
        <v>892.2130093</v>
      </c>
      <c r="V38" s="60">
        <v>359</v>
      </c>
      <c r="W38" s="59">
        <f t="shared" si="8"/>
        <v>0</v>
      </c>
      <c r="X38" s="59">
        <f t="shared" si="9"/>
        <v>1846.178426</v>
      </c>
      <c r="Y38" s="59">
        <f t="shared" si="10"/>
        <v>299.41943700375</v>
      </c>
    </row>
    <row r="39" s="35" customFormat="1" ht="70.05" customHeight="1" spans="1:25">
      <c r="A39" s="47">
        <v>34</v>
      </c>
      <c r="B39" s="48" t="s">
        <v>509</v>
      </c>
      <c r="C39" s="49" t="s">
        <v>508</v>
      </c>
      <c r="D39" s="50">
        <f t="shared" si="0"/>
        <v>103.756677</v>
      </c>
      <c r="E39" s="51">
        <v>0</v>
      </c>
      <c r="F39" s="51">
        <v>0</v>
      </c>
      <c r="G39" s="51">
        <v>0</v>
      </c>
      <c r="H39" s="51">
        <v>0</v>
      </c>
      <c r="I39" s="51">
        <v>0</v>
      </c>
      <c r="J39" s="51">
        <v>0</v>
      </c>
      <c r="K39" s="51">
        <v>100.626937</v>
      </c>
      <c r="L39" s="51">
        <f t="shared" si="1"/>
        <v>15.597175235</v>
      </c>
      <c r="M39" s="51">
        <v>0</v>
      </c>
      <c r="N39" s="51">
        <v>3.12974</v>
      </c>
      <c r="O39" s="51">
        <v>0</v>
      </c>
      <c r="P39" s="51">
        <f t="shared" si="2"/>
        <v>0</v>
      </c>
      <c r="Q39" s="58">
        <f t="shared" si="3"/>
        <v>60.3761622</v>
      </c>
      <c r="R39" s="58">
        <f t="shared" si="4"/>
        <v>20.1253874</v>
      </c>
      <c r="S39" s="58">
        <f t="shared" si="5"/>
        <v>4.528212165</v>
      </c>
      <c r="T39" s="58">
        <f t="shared" si="6"/>
        <v>18.726915235</v>
      </c>
      <c r="U39" s="58">
        <f t="shared" si="11"/>
        <v>43.3805148</v>
      </c>
      <c r="V39" s="58"/>
      <c r="W39" s="59">
        <f t="shared" si="8"/>
        <v>0</v>
      </c>
      <c r="X39" s="59">
        <f t="shared" si="9"/>
        <v>100.626937</v>
      </c>
      <c r="Y39" s="59">
        <f t="shared" si="10"/>
        <v>15.597175235</v>
      </c>
    </row>
    <row r="40" s="35" customFormat="1" ht="70.05" customHeight="1" spans="1:25">
      <c r="A40" s="47">
        <v>35</v>
      </c>
      <c r="B40" s="48" t="s">
        <v>312</v>
      </c>
      <c r="C40" s="49" t="s">
        <v>311</v>
      </c>
      <c r="D40" s="50">
        <f t="shared" si="0"/>
        <v>322.232849</v>
      </c>
      <c r="E40" s="51">
        <v>0</v>
      </c>
      <c r="F40" s="51">
        <v>0</v>
      </c>
      <c r="G40" s="51">
        <v>20.72579</v>
      </c>
      <c r="H40" s="51">
        <v>0</v>
      </c>
      <c r="I40" s="51">
        <v>0</v>
      </c>
      <c r="J40" s="51">
        <v>0</v>
      </c>
      <c r="K40" s="51">
        <v>0</v>
      </c>
      <c r="L40" s="51">
        <f t="shared" si="1"/>
        <v>0</v>
      </c>
      <c r="M40" s="51">
        <v>0</v>
      </c>
      <c r="N40" s="51">
        <v>5.42436</v>
      </c>
      <c r="O40" s="51">
        <v>296.082699</v>
      </c>
      <c r="P40" s="51">
        <f t="shared" si="2"/>
        <v>57.36602293125</v>
      </c>
      <c r="Q40" s="58">
        <f t="shared" si="3"/>
        <v>148.0413495</v>
      </c>
      <c r="R40" s="58">
        <f t="shared" si="4"/>
        <v>74.02067475</v>
      </c>
      <c r="S40" s="58">
        <f t="shared" si="5"/>
        <v>19.80704447775</v>
      </c>
      <c r="T40" s="58">
        <f t="shared" si="6"/>
        <v>80.36378027225</v>
      </c>
      <c r="U40" s="58">
        <f t="shared" si="11"/>
        <v>174.1914995</v>
      </c>
      <c r="V40" s="58"/>
      <c r="W40" s="59">
        <f t="shared" si="8"/>
        <v>0</v>
      </c>
      <c r="X40" s="59">
        <f t="shared" si="9"/>
        <v>296.082699</v>
      </c>
      <c r="Y40" s="59">
        <f t="shared" si="10"/>
        <v>57.36602293125</v>
      </c>
    </row>
    <row r="41" s="35" customFormat="1" ht="70.05" customHeight="1" spans="1:25">
      <c r="A41" s="47">
        <v>36</v>
      </c>
      <c r="B41" s="48" t="s">
        <v>523</v>
      </c>
      <c r="C41" s="49" t="s">
        <v>522</v>
      </c>
      <c r="D41" s="50">
        <f t="shared" si="0"/>
        <v>1326.83298</v>
      </c>
      <c r="E41" s="51">
        <v>0</v>
      </c>
      <c r="F41" s="51">
        <v>0</v>
      </c>
      <c r="G41" s="51">
        <v>40.959962</v>
      </c>
      <c r="H41" s="51">
        <v>0</v>
      </c>
      <c r="I41" s="51">
        <v>0</v>
      </c>
      <c r="J41" s="51">
        <v>0</v>
      </c>
      <c r="K41" s="51">
        <v>687.402651</v>
      </c>
      <c r="L41" s="51">
        <f t="shared" si="1"/>
        <v>106.547410905</v>
      </c>
      <c r="M41" s="51">
        <v>0</v>
      </c>
      <c r="N41" s="51">
        <v>13.32805</v>
      </c>
      <c r="O41" s="51">
        <v>585.142317</v>
      </c>
      <c r="P41" s="51">
        <f t="shared" si="2"/>
        <v>113.37132391875</v>
      </c>
      <c r="Q41" s="58">
        <f t="shared" si="3"/>
        <v>705.0127491</v>
      </c>
      <c r="R41" s="58">
        <f t="shared" si="4"/>
        <v>283.76610945</v>
      </c>
      <c r="S41" s="58">
        <f t="shared" si="5"/>
        <v>70.07738484645</v>
      </c>
      <c r="T41" s="58">
        <f t="shared" si="6"/>
        <v>267.97673660355</v>
      </c>
      <c r="U41" s="58">
        <f t="shared" si="11"/>
        <v>621.8202309</v>
      </c>
      <c r="V41" s="58"/>
      <c r="W41" s="59">
        <f t="shared" si="8"/>
        <v>0</v>
      </c>
      <c r="X41" s="59">
        <f t="shared" si="9"/>
        <v>1272.544968</v>
      </c>
      <c r="Y41" s="59">
        <f t="shared" si="10"/>
        <v>219.91873482375</v>
      </c>
    </row>
    <row r="42" s="35" customFormat="1" ht="70.05" customHeight="1" spans="1:25">
      <c r="A42" s="47">
        <v>37</v>
      </c>
      <c r="B42" s="48" t="s">
        <v>234</v>
      </c>
      <c r="C42" s="49" t="s">
        <v>233</v>
      </c>
      <c r="D42" s="50">
        <f t="shared" si="0"/>
        <v>2.97822</v>
      </c>
      <c r="E42" s="51">
        <v>0</v>
      </c>
      <c r="F42" s="51">
        <v>0</v>
      </c>
      <c r="G42" s="51">
        <v>0</v>
      </c>
      <c r="H42" s="51">
        <v>0</v>
      </c>
      <c r="I42" s="51">
        <v>0</v>
      </c>
      <c r="J42" s="51">
        <v>0</v>
      </c>
      <c r="K42" s="51">
        <v>0</v>
      </c>
      <c r="L42" s="51">
        <f t="shared" si="1"/>
        <v>0</v>
      </c>
      <c r="M42" s="51">
        <v>0</v>
      </c>
      <c r="N42" s="51">
        <v>2.97822</v>
      </c>
      <c r="O42" s="51">
        <v>0</v>
      </c>
      <c r="P42" s="51">
        <f t="shared" si="2"/>
        <v>0</v>
      </c>
      <c r="Q42" s="58">
        <f t="shared" si="3"/>
        <v>0</v>
      </c>
      <c r="R42" s="58">
        <f t="shared" si="4"/>
        <v>0</v>
      </c>
      <c r="S42" s="58">
        <f t="shared" si="5"/>
        <v>0</v>
      </c>
      <c r="T42" s="58">
        <f t="shared" si="6"/>
        <v>2.97822</v>
      </c>
      <c r="U42" s="58">
        <f t="shared" si="11"/>
        <v>2.97822</v>
      </c>
      <c r="V42" s="58"/>
      <c r="W42" s="59">
        <f t="shared" si="8"/>
        <v>0</v>
      </c>
      <c r="X42" s="59">
        <f t="shared" si="9"/>
        <v>0</v>
      </c>
      <c r="Y42" s="59">
        <f t="shared" si="10"/>
        <v>0</v>
      </c>
    </row>
    <row r="43" s="35" customFormat="1" ht="70.05" customHeight="1" spans="1:25">
      <c r="A43" s="47">
        <v>38</v>
      </c>
      <c r="B43" s="48" t="s">
        <v>289</v>
      </c>
      <c r="C43" s="49" t="s">
        <v>288</v>
      </c>
      <c r="D43" s="50">
        <f t="shared" si="0"/>
        <v>37.494276</v>
      </c>
      <c r="E43" s="51">
        <v>0</v>
      </c>
      <c r="F43" s="51">
        <v>0</v>
      </c>
      <c r="G43" s="51">
        <v>2.15585</v>
      </c>
      <c r="H43" s="51">
        <v>0</v>
      </c>
      <c r="I43" s="51">
        <v>0</v>
      </c>
      <c r="J43" s="51">
        <v>0</v>
      </c>
      <c r="K43" s="51">
        <v>3.831005</v>
      </c>
      <c r="L43" s="51">
        <f t="shared" si="1"/>
        <v>0.593805775</v>
      </c>
      <c r="M43" s="51">
        <v>0</v>
      </c>
      <c r="N43" s="51">
        <v>0.70957</v>
      </c>
      <c r="O43" s="51">
        <v>30.797851</v>
      </c>
      <c r="P43" s="51">
        <f t="shared" si="2"/>
        <v>5.96708363125</v>
      </c>
      <c r="Q43" s="58">
        <f t="shared" si="3"/>
        <v>17.6975285</v>
      </c>
      <c r="R43" s="58">
        <f t="shared" si="4"/>
        <v>8.46566375</v>
      </c>
      <c r="S43" s="58">
        <f t="shared" si="5"/>
        <v>2.23267912875</v>
      </c>
      <c r="T43" s="58">
        <f t="shared" si="6"/>
        <v>9.09840462125</v>
      </c>
      <c r="U43" s="58">
        <f t="shared" si="11"/>
        <v>19.7967475</v>
      </c>
      <c r="V43" s="58"/>
      <c r="W43" s="59">
        <f t="shared" si="8"/>
        <v>0</v>
      </c>
      <c r="X43" s="59">
        <f t="shared" si="9"/>
        <v>34.628856</v>
      </c>
      <c r="Y43" s="59">
        <f t="shared" si="10"/>
        <v>6.56088940625</v>
      </c>
    </row>
    <row r="44" s="35" customFormat="1" ht="70.05" customHeight="1" spans="1:25">
      <c r="A44" s="47">
        <v>39</v>
      </c>
      <c r="B44" s="48" t="s">
        <v>368</v>
      </c>
      <c r="C44" s="49" t="s">
        <v>367</v>
      </c>
      <c r="D44" s="50">
        <f t="shared" si="0"/>
        <v>348.098452</v>
      </c>
      <c r="E44" s="51">
        <v>0</v>
      </c>
      <c r="F44" s="51">
        <v>0</v>
      </c>
      <c r="G44" s="51">
        <v>23.450664</v>
      </c>
      <c r="H44" s="51">
        <v>0</v>
      </c>
      <c r="I44" s="51">
        <v>0</v>
      </c>
      <c r="J44" s="51">
        <v>0</v>
      </c>
      <c r="K44" s="51">
        <v>5.936244</v>
      </c>
      <c r="L44" s="51">
        <f t="shared" si="1"/>
        <v>0.92011782</v>
      </c>
      <c r="M44" s="51">
        <v>0</v>
      </c>
      <c r="N44" s="51">
        <v>5.35569</v>
      </c>
      <c r="O44" s="51">
        <v>313.355854</v>
      </c>
      <c r="P44" s="51">
        <f t="shared" si="2"/>
        <v>60.7126967125</v>
      </c>
      <c r="Q44" s="58">
        <f t="shared" si="3"/>
        <v>160.2396734</v>
      </c>
      <c r="R44" s="58">
        <f t="shared" si="4"/>
        <v>79.5262123</v>
      </c>
      <c r="S44" s="58">
        <f t="shared" si="5"/>
        <v>21.4602437619</v>
      </c>
      <c r="T44" s="58">
        <f t="shared" si="6"/>
        <v>86.8723225381</v>
      </c>
      <c r="U44" s="58">
        <f t="shared" si="11"/>
        <v>187.8587786</v>
      </c>
      <c r="V44" s="58"/>
      <c r="W44" s="59">
        <f t="shared" si="8"/>
        <v>0</v>
      </c>
      <c r="X44" s="59">
        <f t="shared" si="9"/>
        <v>319.292098</v>
      </c>
      <c r="Y44" s="59">
        <f t="shared" si="10"/>
        <v>61.6328145325</v>
      </c>
    </row>
    <row r="45" s="35" customFormat="1" ht="70.05" customHeight="1" spans="1:25">
      <c r="A45" s="47">
        <v>40</v>
      </c>
      <c r="B45" s="48" t="s">
        <v>474</v>
      </c>
      <c r="C45" s="49" t="s">
        <v>473</v>
      </c>
      <c r="D45" s="50">
        <f t="shared" si="0"/>
        <v>462.842706</v>
      </c>
      <c r="E45" s="51">
        <v>0</v>
      </c>
      <c r="F45" s="51">
        <v>0</v>
      </c>
      <c r="G45" s="51">
        <v>26.0809</v>
      </c>
      <c r="H45" s="51">
        <v>0</v>
      </c>
      <c r="I45" s="51">
        <v>0</v>
      </c>
      <c r="J45" s="51">
        <v>0.00342</v>
      </c>
      <c r="K45" s="51">
        <v>57.110276</v>
      </c>
      <c r="L45" s="51">
        <f t="shared" si="1"/>
        <v>8.85209278</v>
      </c>
      <c r="M45" s="51">
        <v>0</v>
      </c>
      <c r="N45" s="51">
        <v>7.09182</v>
      </c>
      <c r="O45" s="51">
        <v>372.55629</v>
      </c>
      <c r="P45" s="51">
        <f t="shared" si="2"/>
        <v>72.1827811875</v>
      </c>
      <c r="Q45" s="58">
        <f t="shared" si="3"/>
        <v>220.5443106</v>
      </c>
      <c r="R45" s="58">
        <f t="shared" si="4"/>
        <v>104.5611277</v>
      </c>
      <c r="S45" s="58">
        <f t="shared" si="5"/>
        <v>27.4931586225</v>
      </c>
      <c r="T45" s="58">
        <f t="shared" si="6"/>
        <v>110.2441090775</v>
      </c>
      <c r="U45" s="58">
        <f t="shared" si="11"/>
        <v>242.2983954</v>
      </c>
      <c r="V45" s="58"/>
      <c r="W45" s="59">
        <f t="shared" si="8"/>
        <v>0</v>
      </c>
      <c r="X45" s="59">
        <f t="shared" si="9"/>
        <v>429.666566</v>
      </c>
      <c r="Y45" s="59">
        <f t="shared" si="10"/>
        <v>81.0348739675</v>
      </c>
    </row>
    <row r="46" s="35" customFormat="1" ht="70.05" customHeight="1" spans="1:25">
      <c r="A46" s="47">
        <v>41</v>
      </c>
      <c r="B46" s="48" t="s">
        <v>416</v>
      </c>
      <c r="C46" s="49" t="s">
        <v>415</v>
      </c>
      <c r="D46" s="50">
        <f t="shared" si="0"/>
        <v>416.354334</v>
      </c>
      <c r="E46" s="51">
        <v>0</v>
      </c>
      <c r="F46" s="51">
        <v>0</v>
      </c>
      <c r="G46" s="51">
        <v>25.095909</v>
      </c>
      <c r="H46" s="51">
        <v>0</v>
      </c>
      <c r="I46" s="51">
        <v>0</v>
      </c>
      <c r="J46" s="51">
        <v>0</v>
      </c>
      <c r="K46" s="51">
        <v>26.939273</v>
      </c>
      <c r="L46" s="51">
        <f t="shared" si="1"/>
        <v>4.175587315</v>
      </c>
      <c r="M46" s="51">
        <v>0</v>
      </c>
      <c r="N46" s="51">
        <v>5.80138</v>
      </c>
      <c r="O46" s="51">
        <v>358.517772</v>
      </c>
      <c r="P46" s="51">
        <f t="shared" si="2"/>
        <v>69.462818325</v>
      </c>
      <c r="Q46" s="58">
        <f t="shared" si="3"/>
        <v>195.4224498</v>
      </c>
      <c r="R46" s="58">
        <f t="shared" si="4"/>
        <v>95.0172976</v>
      </c>
      <c r="S46" s="58">
        <f t="shared" si="5"/>
        <v>25.1959797189</v>
      </c>
      <c r="T46" s="58">
        <f t="shared" si="6"/>
        <v>100.7186068811</v>
      </c>
      <c r="U46" s="58">
        <f t="shared" si="11"/>
        <v>220.9318842</v>
      </c>
      <c r="V46" s="58"/>
      <c r="W46" s="59">
        <f t="shared" si="8"/>
        <v>0</v>
      </c>
      <c r="X46" s="59">
        <f t="shared" si="9"/>
        <v>385.457045</v>
      </c>
      <c r="Y46" s="59">
        <f t="shared" si="10"/>
        <v>73.63840564</v>
      </c>
    </row>
    <row r="47" s="35" customFormat="1" ht="70.05" customHeight="1" spans="1:25">
      <c r="A47" s="47">
        <v>42</v>
      </c>
      <c r="B47" s="48" t="s">
        <v>19</v>
      </c>
      <c r="C47" s="49" t="s">
        <v>18</v>
      </c>
      <c r="D47" s="50">
        <f t="shared" si="0"/>
        <v>4372.774293</v>
      </c>
      <c r="E47" s="51">
        <v>0</v>
      </c>
      <c r="F47" s="51">
        <v>0</v>
      </c>
      <c r="G47" s="51">
        <v>248.559428</v>
      </c>
      <c r="H47" s="51">
        <v>0</v>
      </c>
      <c r="I47" s="51">
        <v>0</v>
      </c>
      <c r="J47" s="51">
        <v>0.240373</v>
      </c>
      <c r="K47" s="51">
        <v>546.766575</v>
      </c>
      <c r="L47" s="51">
        <f t="shared" si="1"/>
        <v>84.748819125</v>
      </c>
      <c r="M47" s="51">
        <v>0</v>
      </c>
      <c r="N47" s="51">
        <v>26.35894</v>
      </c>
      <c r="O47" s="51">
        <v>3550.848977</v>
      </c>
      <c r="P47" s="51">
        <f t="shared" si="2"/>
        <v>687.97698929375</v>
      </c>
      <c r="Q47" s="58">
        <f t="shared" si="3"/>
        <v>2103.4844335</v>
      </c>
      <c r="R47" s="58">
        <f t="shared" si="4"/>
        <v>997.06555925</v>
      </c>
      <c r="S47" s="58">
        <f t="shared" si="5"/>
        <v>262.14563983005</v>
      </c>
      <c r="T47" s="58">
        <f t="shared" si="6"/>
        <v>1010.07866041995</v>
      </c>
      <c r="U47" s="58">
        <f t="shared" si="11"/>
        <v>2269.2898595</v>
      </c>
      <c r="V47" s="58"/>
      <c r="W47" s="59">
        <f t="shared" si="8"/>
        <v>0</v>
      </c>
      <c r="X47" s="59">
        <f t="shared" si="9"/>
        <v>4097.615552</v>
      </c>
      <c r="Y47" s="59">
        <f t="shared" si="10"/>
        <v>772.72580841875</v>
      </c>
    </row>
    <row r="48" s="35" customFormat="1" ht="70.05" customHeight="1" spans="1:25">
      <c r="A48" s="47">
        <v>43</v>
      </c>
      <c r="B48" s="48" t="s">
        <v>253</v>
      </c>
      <c r="C48" s="49" t="s">
        <v>252</v>
      </c>
      <c r="D48" s="50">
        <f t="shared" si="0"/>
        <v>828.684186</v>
      </c>
      <c r="E48" s="51">
        <v>0</v>
      </c>
      <c r="F48" s="51">
        <v>0</v>
      </c>
      <c r="G48" s="51">
        <v>47.354402</v>
      </c>
      <c r="H48" s="51">
        <v>0</v>
      </c>
      <c r="I48" s="51">
        <v>0</v>
      </c>
      <c r="J48" s="51">
        <v>0</v>
      </c>
      <c r="K48" s="51">
        <v>102.092903</v>
      </c>
      <c r="L48" s="51">
        <f t="shared" si="1"/>
        <v>15.824399965</v>
      </c>
      <c r="M48" s="51">
        <v>0</v>
      </c>
      <c r="N48" s="51">
        <v>2.74543</v>
      </c>
      <c r="O48" s="51">
        <v>676.491451</v>
      </c>
      <c r="P48" s="51">
        <f t="shared" si="2"/>
        <v>131.07021863125</v>
      </c>
      <c r="Q48" s="58">
        <f t="shared" si="3"/>
        <v>399.5014673</v>
      </c>
      <c r="R48" s="58">
        <f t="shared" si="4"/>
        <v>189.54144335</v>
      </c>
      <c r="S48" s="58">
        <f t="shared" si="5"/>
        <v>49.84942929795</v>
      </c>
      <c r="T48" s="58">
        <f t="shared" si="6"/>
        <v>189.79184605205</v>
      </c>
      <c r="U48" s="58">
        <f t="shared" si="11"/>
        <v>429.1827187</v>
      </c>
      <c r="V48" s="60">
        <v>112</v>
      </c>
      <c r="W48" s="59">
        <f t="shared" si="8"/>
        <v>0</v>
      </c>
      <c r="X48" s="59">
        <f t="shared" si="9"/>
        <v>778.584354</v>
      </c>
      <c r="Y48" s="59">
        <f t="shared" si="10"/>
        <v>146.89461859625</v>
      </c>
    </row>
    <row r="49" s="35" customFormat="1" ht="70.05" customHeight="1" spans="1:25">
      <c r="A49" s="47">
        <v>44</v>
      </c>
      <c r="B49" s="48" t="s">
        <v>426</v>
      </c>
      <c r="C49" s="49" t="s">
        <v>425</v>
      </c>
      <c r="D49" s="50">
        <f t="shared" si="0"/>
        <v>243.725404</v>
      </c>
      <c r="E49" s="51">
        <v>0</v>
      </c>
      <c r="F49" s="51">
        <v>0</v>
      </c>
      <c r="G49" s="51">
        <v>0.268617</v>
      </c>
      <c r="H49" s="51">
        <v>0</v>
      </c>
      <c r="I49" s="51">
        <v>0</v>
      </c>
      <c r="J49" s="51">
        <v>0</v>
      </c>
      <c r="K49" s="51">
        <v>208.295353</v>
      </c>
      <c r="L49" s="51">
        <f t="shared" si="1"/>
        <v>32.285779715</v>
      </c>
      <c r="M49" s="51">
        <v>0</v>
      </c>
      <c r="N49" s="51">
        <v>31.32407</v>
      </c>
      <c r="O49" s="51">
        <v>3.837364</v>
      </c>
      <c r="P49" s="51">
        <f t="shared" si="2"/>
        <v>0.743489275</v>
      </c>
      <c r="Q49" s="58">
        <f t="shared" si="3"/>
        <v>126.8958938</v>
      </c>
      <c r="R49" s="58">
        <f t="shared" si="4"/>
        <v>42.6184116</v>
      </c>
      <c r="S49" s="58">
        <f t="shared" si="5"/>
        <v>9.6299992557</v>
      </c>
      <c r="T49" s="58">
        <f t="shared" si="6"/>
        <v>64.5810993443</v>
      </c>
      <c r="U49" s="58">
        <f t="shared" si="11"/>
        <v>116.8295102</v>
      </c>
      <c r="V49" s="58"/>
      <c r="W49" s="59">
        <f t="shared" si="8"/>
        <v>0</v>
      </c>
      <c r="X49" s="59">
        <f t="shared" si="9"/>
        <v>212.132717</v>
      </c>
      <c r="Y49" s="59">
        <f t="shared" si="10"/>
        <v>33.02926899</v>
      </c>
    </row>
    <row r="50" s="35" customFormat="1" ht="70.05" customHeight="1" spans="1:25">
      <c r="A50" s="47">
        <v>45</v>
      </c>
      <c r="B50" s="48" t="s">
        <v>216</v>
      </c>
      <c r="C50" s="49" t="s">
        <v>215</v>
      </c>
      <c r="D50" s="50">
        <f t="shared" si="0"/>
        <v>983.287123</v>
      </c>
      <c r="E50" s="51">
        <v>0</v>
      </c>
      <c r="F50" s="51">
        <v>0</v>
      </c>
      <c r="G50" s="51">
        <v>41.663874</v>
      </c>
      <c r="H50" s="51">
        <v>4.503641</v>
      </c>
      <c r="I50" s="51">
        <v>11.5584</v>
      </c>
      <c r="J50" s="51">
        <v>0</v>
      </c>
      <c r="K50" s="51">
        <v>344.516154</v>
      </c>
      <c r="L50" s="51">
        <f t="shared" si="1"/>
        <v>53.40000387</v>
      </c>
      <c r="M50" s="51">
        <v>0</v>
      </c>
      <c r="N50" s="51">
        <v>4.31548</v>
      </c>
      <c r="O50" s="51">
        <v>576.729574</v>
      </c>
      <c r="P50" s="51">
        <f t="shared" si="2"/>
        <v>111.7413549625</v>
      </c>
      <c r="Q50" s="58">
        <f t="shared" si="3"/>
        <v>495.0744794</v>
      </c>
      <c r="R50" s="58">
        <f t="shared" si="4"/>
        <v>213.0856243</v>
      </c>
      <c r="S50" s="58">
        <f t="shared" si="5"/>
        <v>56.8819807029</v>
      </c>
      <c r="T50" s="58">
        <f t="shared" si="6"/>
        <v>218.2450385971</v>
      </c>
      <c r="U50" s="58">
        <f t="shared" si="11"/>
        <v>488.2126436</v>
      </c>
      <c r="V50" s="58"/>
      <c r="W50" s="59">
        <f t="shared" si="8"/>
        <v>0</v>
      </c>
      <c r="X50" s="59">
        <f t="shared" si="9"/>
        <v>921.245728</v>
      </c>
      <c r="Y50" s="59">
        <f t="shared" si="10"/>
        <v>165.1413588325</v>
      </c>
    </row>
    <row r="51" s="35" customFormat="1" ht="70.05" customHeight="1" spans="1:25">
      <c r="A51" s="47">
        <v>46</v>
      </c>
      <c r="B51" s="48" t="s">
        <v>482</v>
      </c>
      <c r="C51" s="49" t="s">
        <v>481</v>
      </c>
      <c r="D51" s="50">
        <f t="shared" si="0"/>
        <v>38.101206</v>
      </c>
      <c r="E51" s="51">
        <v>0</v>
      </c>
      <c r="F51" s="51">
        <v>0</v>
      </c>
      <c r="G51" s="51">
        <v>19.189265</v>
      </c>
      <c r="H51" s="51">
        <v>0</v>
      </c>
      <c r="I51" s="51">
        <v>0</v>
      </c>
      <c r="J51" s="51">
        <v>0</v>
      </c>
      <c r="K51" s="51">
        <v>9.018981</v>
      </c>
      <c r="L51" s="51">
        <f t="shared" si="1"/>
        <v>1.397942055</v>
      </c>
      <c r="M51" s="51">
        <v>0</v>
      </c>
      <c r="N51" s="51">
        <v>9.89296</v>
      </c>
      <c r="O51" s="51">
        <v>0</v>
      </c>
      <c r="P51" s="51">
        <f t="shared" si="2"/>
        <v>0</v>
      </c>
      <c r="Q51" s="58">
        <f t="shared" si="3"/>
        <v>5.4113886</v>
      </c>
      <c r="R51" s="58">
        <f t="shared" si="4"/>
        <v>1.8037962</v>
      </c>
      <c r="S51" s="58">
        <f t="shared" si="5"/>
        <v>3.3245413515</v>
      </c>
      <c r="T51" s="58">
        <f t="shared" si="6"/>
        <v>27.5614798485</v>
      </c>
      <c r="U51" s="58">
        <f t="shared" ref="U51:U66" si="12">SUM(R51:T51)</f>
        <v>32.6898174</v>
      </c>
      <c r="V51" s="58"/>
      <c r="W51" s="59">
        <f t="shared" si="8"/>
        <v>0</v>
      </c>
      <c r="X51" s="59">
        <f t="shared" si="9"/>
        <v>9.018981</v>
      </c>
      <c r="Y51" s="59">
        <f t="shared" si="10"/>
        <v>1.397942055</v>
      </c>
    </row>
    <row r="52" s="35" customFormat="1" ht="70.05" customHeight="1" spans="1:25">
      <c r="A52" s="47">
        <v>47</v>
      </c>
      <c r="B52" s="48" t="s">
        <v>226</v>
      </c>
      <c r="C52" s="49" t="s">
        <v>225</v>
      </c>
      <c r="D52" s="50">
        <f t="shared" si="0"/>
        <v>5759.421704</v>
      </c>
      <c r="E52" s="51">
        <v>0.444</v>
      </c>
      <c r="F52" s="51">
        <v>0</v>
      </c>
      <c r="G52" s="51">
        <v>489.572132</v>
      </c>
      <c r="H52" s="51">
        <v>51.2794</v>
      </c>
      <c r="I52" s="51">
        <v>0</v>
      </c>
      <c r="J52" s="51">
        <v>0.207753</v>
      </c>
      <c r="K52" s="51">
        <v>4914.227848</v>
      </c>
      <c r="L52" s="51">
        <f t="shared" si="1"/>
        <v>761.70531644</v>
      </c>
      <c r="M52" s="51">
        <v>0</v>
      </c>
      <c r="N52" s="51">
        <v>303.322</v>
      </c>
      <c r="O52" s="51">
        <v>0.368571</v>
      </c>
      <c r="P52" s="51">
        <f t="shared" si="2"/>
        <v>0.07141063125</v>
      </c>
      <c r="Q52" s="58">
        <f t="shared" si="3"/>
        <v>2948.7209943</v>
      </c>
      <c r="R52" s="58">
        <f t="shared" si="4"/>
        <v>982.93771235</v>
      </c>
      <c r="S52" s="58">
        <f t="shared" si="5"/>
        <v>295.62490655595</v>
      </c>
      <c r="T52" s="58">
        <f t="shared" si="6"/>
        <v>1532.13809079405</v>
      </c>
      <c r="U52" s="58">
        <f t="shared" si="12"/>
        <v>2810.7007097</v>
      </c>
      <c r="V52" s="58"/>
      <c r="W52" s="59">
        <f t="shared" si="8"/>
        <v>0</v>
      </c>
      <c r="X52" s="59">
        <f t="shared" si="9"/>
        <v>4914.596419</v>
      </c>
      <c r="Y52" s="59">
        <f t="shared" si="10"/>
        <v>761.77672707125</v>
      </c>
    </row>
    <row r="53" s="35" customFormat="1" ht="70.05" customHeight="1" spans="1:25">
      <c r="A53" s="47">
        <v>48</v>
      </c>
      <c r="B53" s="48" t="s">
        <v>278</v>
      </c>
      <c r="C53" s="49" t="s">
        <v>277</v>
      </c>
      <c r="D53" s="50">
        <f t="shared" si="0"/>
        <v>500.804272</v>
      </c>
      <c r="E53" s="51">
        <v>0.0388</v>
      </c>
      <c r="F53" s="51">
        <v>0</v>
      </c>
      <c r="G53" s="51">
        <v>24.260533</v>
      </c>
      <c r="H53" s="51">
        <v>0</v>
      </c>
      <c r="I53" s="51">
        <v>0</v>
      </c>
      <c r="J53" s="51">
        <v>0</v>
      </c>
      <c r="K53" s="51">
        <v>123.511417</v>
      </c>
      <c r="L53" s="51">
        <f t="shared" si="1"/>
        <v>19.144269635</v>
      </c>
      <c r="M53" s="51">
        <v>0</v>
      </c>
      <c r="N53" s="51">
        <v>6.4145</v>
      </c>
      <c r="O53" s="51">
        <v>346.579022</v>
      </c>
      <c r="P53" s="51">
        <f t="shared" si="2"/>
        <v>67.1496855125</v>
      </c>
      <c r="Q53" s="58">
        <f t="shared" si="3"/>
        <v>247.3963612</v>
      </c>
      <c r="R53" s="58">
        <f t="shared" si="4"/>
        <v>111.3470389</v>
      </c>
      <c r="S53" s="58">
        <f t="shared" si="5"/>
        <v>28.7431108218</v>
      </c>
      <c r="T53" s="58">
        <f t="shared" si="6"/>
        <v>113.3177610782</v>
      </c>
      <c r="U53" s="58">
        <f t="shared" si="12"/>
        <v>253.4079108</v>
      </c>
      <c r="V53" s="58"/>
      <c r="W53" s="59">
        <f t="shared" si="8"/>
        <v>0</v>
      </c>
      <c r="X53" s="59">
        <f t="shared" si="9"/>
        <v>470.090439</v>
      </c>
      <c r="Y53" s="59">
        <f t="shared" si="10"/>
        <v>86.2939551475</v>
      </c>
    </row>
    <row r="54" s="35" customFormat="1" ht="70.05" customHeight="1" spans="1:25">
      <c r="A54" s="47">
        <v>49</v>
      </c>
      <c r="B54" s="48" t="s">
        <v>484</v>
      </c>
      <c r="C54" s="49" t="s">
        <v>483</v>
      </c>
      <c r="D54" s="50">
        <f t="shared" si="0"/>
        <v>795.422441</v>
      </c>
      <c r="E54" s="51">
        <v>0</v>
      </c>
      <c r="F54" s="51">
        <v>0</v>
      </c>
      <c r="G54" s="51">
        <v>41.815137</v>
      </c>
      <c r="H54" s="51">
        <v>0</v>
      </c>
      <c r="I54" s="51">
        <v>0</v>
      </c>
      <c r="J54" s="51">
        <v>0.014513</v>
      </c>
      <c r="K54" s="51">
        <v>145.603972</v>
      </c>
      <c r="L54" s="51">
        <f t="shared" si="1"/>
        <v>22.56861566</v>
      </c>
      <c r="M54" s="51">
        <v>0</v>
      </c>
      <c r="N54" s="51">
        <v>5.97295</v>
      </c>
      <c r="O54" s="51">
        <v>602.015869</v>
      </c>
      <c r="P54" s="51">
        <f t="shared" si="2"/>
        <v>116.64057461875</v>
      </c>
      <c r="Q54" s="58">
        <f t="shared" si="3"/>
        <v>388.3703177</v>
      </c>
      <c r="R54" s="58">
        <f t="shared" si="4"/>
        <v>179.62476165</v>
      </c>
      <c r="S54" s="58">
        <f t="shared" si="5"/>
        <v>46.77565370895</v>
      </c>
      <c r="T54" s="58">
        <f t="shared" si="6"/>
        <v>180.65170794105</v>
      </c>
      <c r="U54" s="58">
        <f t="shared" si="12"/>
        <v>407.0521233</v>
      </c>
      <c r="V54" s="58"/>
      <c r="W54" s="59">
        <f t="shared" si="8"/>
        <v>0</v>
      </c>
      <c r="X54" s="59">
        <f t="shared" si="9"/>
        <v>747.619841</v>
      </c>
      <c r="Y54" s="59">
        <f t="shared" si="10"/>
        <v>139.20919027875</v>
      </c>
    </row>
    <row r="55" s="35" customFormat="1" ht="70.05" customHeight="1" spans="1:25">
      <c r="A55" s="47">
        <v>50</v>
      </c>
      <c r="B55" s="48" t="s">
        <v>460</v>
      </c>
      <c r="C55" s="49" t="s">
        <v>459</v>
      </c>
      <c r="D55" s="50">
        <f t="shared" si="0"/>
        <v>-6654.186724</v>
      </c>
      <c r="E55" s="51">
        <v>0</v>
      </c>
      <c r="F55" s="51">
        <v>0</v>
      </c>
      <c r="G55" s="51">
        <v>0</v>
      </c>
      <c r="H55" s="51">
        <v>17.39</v>
      </c>
      <c r="I55" s="51">
        <v>137.98079</v>
      </c>
      <c r="J55" s="51">
        <v>0.006134</v>
      </c>
      <c r="K55" s="51">
        <v>0</v>
      </c>
      <c r="L55" s="51">
        <f t="shared" si="1"/>
        <v>0</v>
      </c>
      <c r="M55" s="51">
        <v>0</v>
      </c>
      <c r="N55" s="51">
        <v>12.40985</v>
      </c>
      <c r="O55" s="51">
        <v>-6821.973498</v>
      </c>
      <c r="P55" s="51">
        <f t="shared" si="2"/>
        <v>-1321.7573652375</v>
      </c>
      <c r="Q55" s="58">
        <f t="shared" si="3"/>
        <v>-3410.986749</v>
      </c>
      <c r="R55" s="58">
        <f t="shared" si="4"/>
        <v>-1705.4933745</v>
      </c>
      <c r="S55" s="58">
        <f t="shared" si="5"/>
        <v>-352.6903315125</v>
      </c>
      <c r="T55" s="58">
        <f t="shared" si="6"/>
        <v>-1185.0162689875</v>
      </c>
      <c r="U55" s="58">
        <f t="shared" si="12"/>
        <v>-3243.199975</v>
      </c>
      <c r="V55" s="58"/>
      <c r="W55" s="59">
        <f t="shared" si="8"/>
        <v>0</v>
      </c>
      <c r="X55" s="59">
        <f t="shared" si="9"/>
        <v>-6821.973498</v>
      </c>
      <c r="Y55" s="59">
        <f t="shared" si="10"/>
        <v>-1321.7573652375</v>
      </c>
    </row>
    <row r="56" s="35" customFormat="1" ht="70.05" customHeight="1" spans="1:25">
      <c r="A56" s="47">
        <v>51</v>
      </c>
      <c r="B56" s="48" t="s">
        <v>497</v>
      </c>
      <c r="C56" s="49" t="s">
        <v>496</v>
      </c>
      <c r="D56" s="50">
        <f t="shared" si="0"/>
        <v>93.087632</v>
      </c>
      <c r="E56" s="51">
        <v>0</v>
      </c>
      <c r="F56" s="51">
        <v>0</v>
      </c>
      <c r="G56" s="51">
        <v>39.942634</v>
      </c>
      <c r="H56" s="51">
        <v>0</v>
      </c>
      <c r="I56" s="51">
        <v>0</v>
      </c>
      <c r="J56" s="51">
        <v>0</v>
      </c>
      <c r="K56" s="51">
        <v>1.726587</v>
      </c>
      <c r="L56" s="51">
        <f t="shared" si="1"/>
        <v>0.267620985</v>
      </c>
      <c r="M56" s="51">
        <v>0</v>
      </c>
      <c r="N56" s="51">
        <v>4.14821</v>
      </c>
      <c r="O56" s="51">
        <v>47.270201</v>
      </c>
      <c r="P56" s="51">
        <f t="shared" si="2"/>
        <v>9.15860144375</v>
      </c>
      <c r="Q56" s="58">
        <f t="shared" si="3"/>
        <v>24.6710527</v>
      </c>
      <c r="R56" s="58">
        <f t="shared" si="4"/>
        <v>12.16286765</v>
      </c>
      <c r="S56" s="58">
        <f t="shared" si="5"/>
        <v>8.81191985265</v>
      </c>
      <c r="T56" s="58">
        <f t="shared" si="6"/>
        <v>47.44179179735</v>
      </c>
      <c r="U56" s="58">
        <f t="shared" si="12"/>
        <v>68.4165793</v>
      </c>
      <c r="V56" s="58"/>
      <c r="W56" s="59">
        <f t="shared" si="8"/>
        <v>0</v>
      </c>
      <c r="X56" s="59">
        <f t="shared" si="9"/>
        <v>48.996788</v>
      </c>
      <c r="Y56" s="59">
        <f t="shared" si="10"/>
        <v>9.42622242875</v>
      </c>
    </row>
    <row r="57" s="35" customFormat="1" ht="70.05" customHeight="1" spans="1:25">
      <c r="A57" s="47">
        <v>52</v>
      </c>
      <c r="B57" s="48" t="s">
        <v>511</v>
      </c>
      <c r="C57" s="49" t="s">
        <v>510</v>
      </c>
      <c r="D57" s="50">
        <f t="shared" si="0"/>
        <v>398.440115</v>
      </c>
      <c r="E57" s="51">
        <v>0</v>
      </c>
      <c r="F57" s="51">
        <v>0</v>
      </c>
      <c r="G57" s="51">
        <v>21.415565</v>
      </c>
      <c r="H57" s="51">
        <v>0</v>
      </c>
      <c r="I57" s="51">
        <v>0</v>
      </c>
      <c r="J57" s="51">
        <v>0.318884</v>
      </c>
      <c r="K57" s="51">
        <v>66.294949</v>
      </c>
      <c r="L57" s="51">
        <f t="shared" si="1"/>
        <v>10.275717095</v>
      </c>
      <c r="M57" s="51">
        <v>0</v>
      </c>
      <c r="N57" s="51">
        <v>3.43239</v>
      </c>
      <c r="O57" s="51">
        <v>306.978327</v>
      </c>
      <c r="P57" s="51">
        <f t="shared" si="2"/>
        <v>59.47705085625</v>
      </c>
      <c r="Q57" s="58">
        <f t="shared" si="3"/>
        <v>193.2661329</v>
      </c>
      <c r="R57" s="58">
        <f t="shared" si="4"/>
        <v>90.00357155</v>
      </c>
      <c r="S57" s="58">
        <f t="shared" si="5"/>
        <v>23.50811103525</v>
      </c>
      <c r="T57" s="58">
        <f t="shared" si="6"/>
        <v>91.66229951475</v>
      </c>
      <c r="U57" s="58">
        <f t="shared" si="12"/>
        <v>205.1739821</v>
      </c>
      <c r="V57" s="58"/>
      <c r="W57" s="59">
        <f t="shared" si="8"/>
        <v>0</v>
      </c>
      <c r="X57" s="59">
        <f t="shared" si="9"/>
        <v>373.273276</v>
      </c>
      <c r="Y57" s="59">
        <f t="shared" si="10"/>
        <v>69.75276795125</v>
      </c>
    </row>
    <row r="58" s="35" customFormat="1" ht="70.05" customHeight="1" spans="1:25">
      <c r="A58" s="47">
        <v>53</v>
      </c>
      <c r="B58" s="48" t="s">
        <v>428</v>
      </c>
      <c r="C58" s="49" t="s">
        <v>427</v>
      </c>
      <c r="D58" s="50">
        <f t="shared" si="0"/>
        <v>5.13542</v>
      </c>
      <c r="E58" s="51">
        <v>0</v>
      </c>
      <c r="F58" s="51">
        <v>0</v>
      </c>
      <c r="G58" s="51">
        <v>0</v>
      </c>
      <c r="H58" s="51">
        <v>0</v>
      </c>
      <c r="I58" s="51">
        <v>0</v>
      </c>
      <c r="J58" s="51">
        <v>0</v>
      </c>
      <c r="K58" s="51">
        <v>0</v>
      </c>
      <c r="L58" s="51">
        <f t="shared" si="1"/>
        <v>0</v>
      </c>
      <c r="M58" s="51">
        <v>0</v>
      </c>
      <c r="N58" s="51">
        <v>5.13542</v>
      </c>
      <c r="O58" s="51">
        <v>0</v>
      </c>
      <c r="P58" s="51">
        <f t="shared" si="2"/>
        <v>0</v>
      </c>
      <c r="Q58" s="58">
        <f t="shared" si="3"/>
        <v>0</v>
      </c>
      <c r="R58" s="58">
        <f t="shared" si="4"/>
        <v>0</v>
      </c>
      <c r="S58" s="58">
        <f t="shared" si="5"/>
        <v>0</v>
      </c>
      <c r="T58" s="58">
        <f t="shared" si="6"/>
        <v>5.13542</v>
      </c>
      <c r="U58" s="58">
        <f t="shared" si="12"/>
        <v>5.13542</v>
      </c>
      <c r="V58" s="58"/>
      <c r="W58" s="59">
        <f t="shared" si="8"/>
        <v>0</v>
      </c>
      <c r="X58" s="59">
        <f t="shared" si="9"/>
        <v>0</v>
      </c>
      <c r="Y58" s="59">
        <f t="shared" si="10"/>
        <v>0</v>
      </c>
    </row>
    <row r="59" s="35" customFormat="1" ht="70.05" customHeight="1" spans="1:25">
      <c r="A59" s="47">
        <v>54</v>
      </c>
      <c r="B59" s="48" t="s">
        <v>486</v>
      </c>
      <c r="C59" s="49" t="s">
        <v>485</v>
      </c>
      <c r="D59" s="50">
        <f t="shared" si="0"/>
        <v>376.680134</v>
      </c>
      <c r="E59" s="51">
        <v>0</v>
      </c>
      <c r="F59" s="51">
        <v>0</v>
      </c>
      <c r="G59" s="51">
        <v>20.274678</v>
      </c>
      <c r="H59" s="51">
        <v>0</v>
      </c>
      <c r="I59" s="51">
        <v>0</v>
      </c>
      <c r="J59" s="51">
        <v>0.011598</v>
      </c>
      <c r="K59" s="51">
        <v>63.810698</v>
      </c>
      <c r="L59" s="51">
        <f t="shared" si="1"/>
        <v>9.89065819</v>
      </c>
      <c r="M59" s="51">
        <v>0</v>
      </c>
      <c r="N59" s="51">
        <v>2.94491</v>
      </c>
      <c r="O59" s="51">
        <v>289.63825</v>
      </c>
      <c r="P59" s="51">
        <f t="shared" si="2"/>
        <v>56.1174109375</v>
      </c>
      <c r="Q59" s="58">
        <f t="shared" si="3"/>
        <v>183.1055438</v>
      </c>
      <c r="R59" s="58">
        <f t="shared" si="4"/>
        <v>85.1717021</v>
      </c>
      <c r="S59" s="58">
        <f t="shared" si="5"/>
        <v>22.2474114963</v>
      </c>
      <c r="T59" s="58">
        <f t="shared" si="6"/>
        <v>86.1554766037</v>
      </c>
      <c r="U59" s="58">
        <f t="shared" si="12"/>
        <v>193.5745902</v>
      </c>
      <c r="V59" s="58"/>
      <c r="W59" s="59">
        <f t="shared" si="8"/>
        <v>0</v>
      </c>
      <c r="X59" s="59">
        <f t="shared" si="9"/>
        <v>353.448948</v>
      </c>
      <c r="Y59" s="59">
        <f t="shared" si="10"/>
        <v>66.0080691275</v>
      </c>
    </row>
    <row r="60" s="35" customFormat="1" ht="70.05" customHeight="1" spans="1:25">
      <c r="A60" s="47">
        <v>55</v>
      </c>
      <c r="B60" s="48" t="s">
        <v>499</v>
      </c>
      <c r="C60" s="49" t="s">
        <v>498</v>
      </c>
      <c r="D60" s="50">
        <f t="shared" si="0"/>
        <v>20.028388</v>
      </c>
      <c r="E60" s="51">
        <v>0</v>
      </c>
      <c r="F60" s="51">
        <v>0</v>
      </c>
      <c r="G60" s="51">
        <v>33.592211</v>
      </c>
      <c r="H60" s="51">
        <v>0</v>
      </c>
      <c r="I60" s="51">
        <v>0</v>
      </c>
      <c r="J60" s="51">
        <v>0</v>
      </c>
      <c r="K60" s="51">
        <v>-26.20296</v>
      </c>
      <c r="L60" s="51">
        <f t="shared" si="1"/>
        <v>-4.0614588</v>
      </c>
      <c r="M60" s="51">
        <v>0</v>
      </c>
      <c r="N60" s="51">
        <v>12.639137</v>
      </c>
      <c r="O60" s="51">
        <v>0</v>
      </c>
      <c r="P60" s="51">
        <f t="shared" si="2"/>
        <v>0</v>
      </c>
      <c r="Q60" s="58">
        <f t="shared" si="3"/>
        <v>-15.721776</v>
      </c>
      <c r="R60" s="58">
        <f t="shared" si="4"/>
        <v>-5.240592</v>
      </c>
      <c r="S60" s="58">
        <f t="shared" si="5"/>
        <v>3.9302420931</v>
      </c>
      <c r="T60" s="58">
        <f t="shared" si="6"/>
        <v>37.0605139069</v>
      </c>
      <c r="U60" s="58">
        <f t="shared" si="12"/>
        <v>35.750164</v>
      </c>
      <c r="V60" s="58"/>
      <c r="W60" s="59">
        <f t="shared" si="8"/>
        <v>0</v>
      </c>
      <c r="X60" s="59">
        <f t="shared" si="9"/>
        <v>-26.20296</v>
      </c>
      <c r="Y60" s="59">
        <f t="shared" si="10"/>
        <v>-4.0614588</v>
      </c>
    </row>
    <row r="61" s="35" customFormat="1" ht="70.05" customHeight="1" spans="1:25">
      <c r="A61" s="47">
        <v>56</v>
      </c>
      <c r="B61" s="48" t="s">
        <v>443</v>
      </c>
      <c r="C61" s="49" t="s">
        <v>442</v>
      </c>
      <c r="D61" s="50">
        <f t="shared" si="0"/>
        <v>69.200447</v>
      </c>
      <c r="E61" s="51">
        <v>0</v>
      </c>
      <c r="F61" s="51">
        <v>0</v>
      </c>
      <c r="G61" s="51">
        <v>0</v>
      </c>
      <c r="H61" s="51">
        <v>6.8452</v>
      </c>
      <c r="I61" s="51">
        <v>50.871967</v>
      </c>
      <c r="J61" s="51">
        <v>0</v>
      </c>
      <c r="K61" s="51">
        <v>0</v>
      </c>
      <c r="L61" s="51">
        <f t="shared" si="1"/>
        <v>0</v>
      </c>
      <c r="M61" s="51">
        <v>0</v>
      </c>
      <c r="N61" s="51">
        <v>11.48328</v>
      </c>
      <c r="O61" s="51">
        <v>0</v>
      </c>
      <c r="P61" s="51">
        <f t="shared" si="2"/>
        <v>0</v>
      </c>
      <c r="Q61" s="58">
        <f t="shared" si="3"/>
        <v>0</v>
      </c>
      <c r="R61" s="58">
        <f t="shared" si="4"/>
        <v>0</v>
      </c>
      <c r="S61" s="58">
        <f t="shared" si="5"/>
        <v>11.446192575</v>
      </c>
      <c r="T61" s="58">
        <f t="shared" si="6"/>
        <v>57.754254425</v>
      </c>
      <c r="U61" s="58">
        <f t="shared" si="12"/>
        <v>69.200447</v>
      </c>
      <c r="V61" s="58"/>
      <c r="W61" s="59">
        <f t="shared" si="8"/>
        <v>0</v>
      </c>
      <c r="X61" s="59">
        <f t="shared" si="9"/>
        <v>0</v>
      </c>
      <c r="Y61" s="59">
        <f t="shared" si="10"/>
        <v>0</v>
      </c>
    </row>
    <row r="62" s="35" customFormat="1" ht="70.05" customHeight="1" spans="1:25">
      <c r="A62" s="47">
        <v>57</v>
      </c>
      <c r="B62" s="48" t="s">
        <v>125</v>
      </c>
      <c r="C62" s="49" t="s">
        <v>124</v>
      </c>
      <c r="D62" s="50">
        <f t="shared" si="0"/>
        <v>2015.410943</v>
      </c>
      <c r="E62" s="51">
        <v>0</v>
      </c>
      <c r="F62" s="51">
        <v>0</v>
      </c>
      <c r="G62" s="51">
        <v>231.913236</v>
      </c>
      <c r="H62" s="51">
        <v>37.1408</v>
      </c>
      <c r="I62" s="51">
        <v>62.18659</v>
      </c>
      <c r="J62" s="51">
        <v>0.140465</v>
      </c>
      <c r="K62" s="51">
        <v>1267.727364</v>
      </c>
      <c r="L62" s="51">
        <f t="shared" si="1"/>
        <v>196.49774142</v>
      </c>
      <c r="M62" s="51">
        <v>0</v>
      </c>
      <c r="N62" s="51">
        <v>31.50674</v>
      </c>
      <c r="O62" s="51">
        <v>384.795748</v>
      </c>
      <c r="P62" s="51">
        <f t="shared" si="2"/>
        <v>74.554176175</v>
      </c>
      <c r="Q62" s="58">
        <f t="shared" si="3"/>
        <v>953.0342924</v>
      </c>
      <c r="R62" s="58">
        <f t="shared" si="4"/>
        <v>349.7444098</v>
      </c>
      <c r="S62" s="58">
        <f t="shared" si="5"/>
        <v>127.9584781506</v>
      </c>
      <c r="T62" s="58">
        <f t="shared" si="6"/>
        <v>584.6737626494</v>
      </c>
      <c r="U62" s="58">
        <f t="shared" si="12"/>
        <v>1062.3766506</v>
      </c>
      <c r="V62" s="58"/>
      <c r="W62" s="59">
        <f t="shared" si="8"/>
        <v>0</v>
      </c>
      <c r="X62" s="59">
        <f t="shared" si="9"/>
        <v>1652.523112</v>
      </c>
      <c r="Y62" s="59">
        <f t="shared" si="10"/>
        <v>271.051917595</v>
      </c>
    </row>
    <row r="63" s="35" customFormat="1" ht="70.05" customHeight="1" spans="1:25">
      <c r="A63" s="47">
        <v>58</v>
      </c>
      <c r="B63" s="48" t="s">
        <v>145</v>
      </c>
      <c r="C63" s="49" t="s">
        <v>144</v>
      </c>
      <c r="D63" s="50">
        <f t="shared" si="0"/>
        <v>3489.024088</v>
      </c>
      <c r="E63" s="51">
        <v>0</v>
      </c>
      <c r="F63" s="51">
        <v>0</v>
      </c>
      <c r="G63" s="51">
        <v>862.097303</v>
      </c>
      <c r="H63" s="51">
        <v>4.26735199999999</v>
      </c>
      <c r="I63" s="51">
        <v>35.138639</v>
      </c>
      <c r="J63" s="51">
        <v>0.019346</v>
      </c>
      <c r="K63" s="51">
        <v>2503.568477</v>
      </c>
      <c r="L63" s="51">
        <f t="shared" si="1"/>
        <v>388.053113935</v>
      </c>
      <c r="M63" s="51">
        <v>0</v>
      </c>
      <c r="N63" s="51">
        <v>83.07506</v>
      </c>
      <c r="O63" s="51">
        <v>0.857911</v>
      </c>
      <c r="P63" s="51">
        <f t="shared" si="2"/>
        <v>0.16622025625</v>
      </c>
      <c r="Q63" s="58">
        <f t="shared" si="3"/>
        <v>1502.5700417</v>
      </c>
      <c r="R63" s="58">
        <f t="shared" si="4"/>
        <v>500.92817315</v>
      </c>
      <c r="S63" s="58">
        <f t="shared" si="5"/>
        <v>251.74003252005</v>
      </c>
      <c r="T63" s="58">
        <f t="shared" si="6"/>
        <v>1233.78584062995</v>
      </c>
      <c r="U63" s="58">
        <f t="shared" si="12"/>
        <v>1986.4540463</v>
      </c>
      <c r="V63" s="58"/>
      <c r="W63" s="59">
        <f t="shared" si="8"/>
        <v>0</v>
      </c>
      <c r="X63" s="59">
        <f t="shared" si="9"/>
        <v>2504.426388</v>
      </c>
      <c r="Y63" s="59">
        <f t="shared" si="10"/>
        <v>388.21933419125</v>
      </c>
    </row>
    <row r="64" s="35" customFormat="1" ht="70.05" customHeight="1" spans="1:25">
      <c r="A64" s="47">
        <v>59</v>
      </c>
      <c r="B64" s="48" t="s">
        <v>430</v>
      </c>
      <c r="C64" s="49" t="s">
        <v>429</v>
      </c>
      <c r="D64" s="50">
        <f t="shared" si="0"/>
        <v>201.689245</v>
      </c>
      <c r="E64" s="51">
        <v>0</v>
      </c>
      <c r="F64" s="51">
        <v>0</v>
      </c>
      <c r="G64" s="51">
        <v>42.844411</v>
      </c>
      <c r="H64" s="51">
        <v>15.2444</v>
      </c>
      <c r="I64" s="51">
        <v>46.181551</v>
      </c>
      <c r="J64" s="51">
        <v>0.005574</v>
      </c>
      <c r="K64" s="51">
        <v>94.359483</v>
      </c>
      <c r="L64" s="51">
        <f t="shared" si="1"/>
        <v>14.625719865</v>
      </c>
      <c r="M64" s="51">
        <v>0</v>
      </c>
      <c r="N64" s="51">
        <v>2.86936</v>
      </c>
      <c r="O64" s="51">
        <v>0.184466</v>
      </c>
      <c r="P64" s="51">
        <f t="shared" si="2"/>
        <v>0.0357402875</v>
      </c>
      <c r="Q64" s="58">
        <f t="shared" si="3"/>
        <v>56.7079228</v>
      </c>
      <c r="R64" s="58">
        <f t="shared" si="4"/>
        <v>18.9180131</v>
      </c>
      <c r="S64" s="58">
        <f t="shared" si="5"/>
        <v>21.1640368356</v>
      </c>
      <c r="T64" s="58">
        <f t="shared" si="6"/>
        <v>104.8992722644</v>
      </c>
      <c r="U64" s="58">
        <f t="shared" si="12"/>
        <v>144.9813222</v>
      </c>
      <c r="V64" s="58"/>
      <c r="W64" s="59">
        <f t="shared" si="8"/>
        <v>0</v>
      </c>
      <c r="X64" s="59">
        <f t="shared" si="9"/>
        <v>94.543949</v>
      </c>
      <c r="Y64" s="59">
        <f t="shared" si="10"/>
        <v>14.6614601525</v>
      </c>
    </row>
    <row r="65" s="35" customFormat="1" ht="70.05" customHeight="1" spans="1:25">
      <c r="A65" s="47">
        <v>60</v>
      </c>
      <c r="B65" s="48" t="s">
        <v>432</v>
      </c>
      <c r="C65" s="49" t="s">
        <v>431</v>
      </c>
      <c r="D65" s="50">
        <f t="shared" si="0"/>
        <v>5789.465594</v>
      </c>
      <c r="E65" s="51">
        <v>0</v>
      </c>
      <c r="F65" s="51">
        <v>0</v>
      </c>
      <c r="G65" s="51">
        <v>248.094049</v>
      </c>
      <c r="H65" s="51">
        <v>21.3328</v>
      </c>
      <c r="I65" s="51">
        <v>43.953081</v>
      </c>
      <c r="J65" s="51">
        <v>0.451311</v>
      </c>
      <c r="K65" s="51">
        <v>1908.288427</v>
      </c>
      <c r="L65" s="51">
        <f t="shared" si="1"/>
        <v>295.784706185</v>
      </c>
      <c r="M65" s="51">
        <v>39.293041</v>
      </c>
      <c r="N65" s="51">
        <v>22.91177</v>
      </c>
      <c r="O65" s="51">
        <v>3505.141115</v>
      </c>
      <c r="P65" s="51">
        <f t="shared" si="2"/>
        <v>679.12109103125</v>
      </c>
      <c r="Q65" s="58">
        <f t="shared" si="3"/>
        <v>2936.8366547</v>
      </c>
      <c r="R65" s="58">
        <f t="shared" si="4"/>
        <v>1257.94296415</v>
      </c>
      <c r="S65" s="58">
        <f t="shared" si="5"/>
        <v>330.66171501165</v>
      </c>
      <c r="T65" s="58">
        <f t="shared" si="6"/>
        <v>1264.02426013835</v>
      </c>
      <c r="U65" s="58">
        <f t="shared" si="12"/>
        <v>2852.6289393</v>
      </c>
      <c r="V65" s="58"/>
      <c r="W65" s="59">
        <f t="shared" si="8"/>
        <v>0</v>
      </c>
      <c r="X65" s="59">
        <f t="shared" si="9"/>
        <v>5413.429542</v>
      </c>
      <c r="Y65" s="59">
        <f t="shared" si="10"/>
        <v>974.90579721625</v>
      </c>
    </row>
    <row r="66" s="35" customFormat="1" ht="70.05" customHeight="1" spans="1:25">
      <c r="A66" s="47">
        <v>61</v>
      </c>
      <c r="B66" s="48" t="s">
        <v>435</v>
      </c>
      <c r="C66" s="49" t="s">
        <v>434</v>
      </c>
      <c r="D66" s="50">
        <f t="shared" si="0"/>
        <v>796.067472</v>
      </c>
      <c r="E66" s="51">
        <v>0</v>
      </c>
      <c r="F66" s="51">
        <v>0</v>
      </c>
      <c r="G66" s="51">
        <v>46.21989</v>
      </c>
      <c r="H66" s="51">
        <v>10.8304</v>
      </c>
      <c r="I66" s="51">
        <v>29.684336</v>
      </c>
      <c r="J66" s="51">
        <v>0.411521</v>
      </c>
      <c r="K66" s="51">
        <v>44.860139</v>
      </c>
      <c r="L66" s="51">
        <f t="shared" si="1"/>
        <v>6.953321545</v>
      </c>
      <c r="M66" s="51">
        <v>0</v>
      </c>
      <c r="N66" s="51">
        <v>3.77703</v>
      </c>
      <c r="O66" s="51">
        <v>660.284156</v>
      </c>
      <c r="P66" s="51">
        <f t="shared" si="2"/>
        <v>127.930055225</v>
      </c>
      <c r="Q66" s="58">
        <f t="shared" si="3"/>
        <v>357.0581614</v>
      </c>
      <c r="R66" s="58">
        <f t="shared" si="4"/>
        <v>174.0430668</v>
      </c>
      <c r="S66" s="58">
        <f t="shared" si="5"/>
        <v>52.868710899</v>
      </c>
      <c r="T66" s="58">
        <f t="shared" si="6"/>
        <v>212.097532901</v>
      </c>
      <c r="U66" s="58">
        <f t="shared" si="12"/>
        <v>439.0093106</v>
      </c>
      <c r="V66" s="58"/>
      <c r="W66" s="59">
        <f t="shared" si="8"/>
        <v>0</v>
      </c>
      <c r="X66" s="59">
        <f t="shared" si="9"/>
        <v>705.144295</v>
      </c>
      <c r="Y66" s="59">
        <f t="shared" si="10"/>
        <v>134.88337677</v>
      </c>
    </row>
    <row r="67" s="35" customFormat="1" ht="70.05" customHeight="1" spans="1:25">
      <c r="A67" s="47">
        <v>62</v>
      </c>
      <c r="B67" s="48" t="s">
        <v>478</v>
      </c>
      <c r="C67" s="49" t="s">
        <v>477</v>
      </c>
      <c r="D67" s="50">
        <f t="shared" si="0"/>
        <v>824.707616</v>
      </c>
      <c r="E67" s="51">
        <v>0</v>
      </c>
      <c r="F67" s="51">
        <v>0</v>
      </c>
      <c r="G67" s="51">
        <v>21.435475</v>
      </c>
      <c r="H67" s="51">
        <v>41.640992</v>
      </c>
      <c r="I67" s="51">
        <v>22.279047</v>
      </c>
      <c r="J67" s="51">
        <v>0.209023</v>
      </c>
      <c r="K67" s="51">
        <v>417.819062</v>
      </c>
      <c r="L67" s="51">
        <f t="shared" si="1"/>
        <v>64.76195461</v>
      </c>
      <c r="M67" s="51">
        <v>0</v>
      </c>
      <c r="N67" s="51">
        <v>15.10293</v>
      </c>
      <c r="O67" s="51">
        <v>306.221087</v>
      </c>
      <c r="P67" s="51">
        <f t="shared" si="2"/>
        <v>59.33033560625</v>
      </c>
      <c r="Q67" s="58">
        <f t="shared" si="3"/>
        <v>403.8019807</v>
      </c>
      <c r="R67" s="58">
        <f t="shared" si="4"/>
        <v>160.11908415</v>
      </c>
      <c r="S67" s="58">
        <f t="shared" si="5"/>
        <v>44.29991525625</v>
      </c>
      <c r="T67" s="58">
        <f t="shared" si="6"/>
        <v>216.48663589375</v>
      </c>
      <c r="U67" s="58">
        <f t="shared" ref="U67:U104" si="13">SUM(R67:T67)</f>
        <v>420.9056353</v>
      </c>
      <c r="V67" s="58"/>
      <c r="W67" s="59">
        <f t="shared" si="8"/>
        <v>0</v>
      </c>
      <c r="X67" s="59">
        <f t="shared" si="9"/>
        <v>724.040149</v>
      </c>
      <c r="Y67" s="59">
        <f t="shared" si="10"/>
        <v>124.09229021625</v>
      </c>
    </row>
    <row r="68" s="35" customFormat="1" ht="70.05" customHeight="1" spans="1:25">
      <c r="A68" s="47">
        <v>63</v>
      </c>
      <c r="B68" s="48" t="s">
        <v>387</v>
      </c>
      <c r="C68" s="49" t="s">
        <v>780</v>
      </c>
      <c r="D68" s="50">
        <f t="shared" si="0"/>
        <v>7430.354092</v>
      </c>
      <c r="E68" s="51">
        <v>0</v>
      </c>
      <c r="F68" s="51">
        <v>0</v>
      </c>
      <c r="G68" s="51">
        <v>271.056588</v>
      </c>
      <c r="H68" s="51">
        <v>5.99988</v>
      </c>
      <c r="I68" s="51">
        <v>9.902883</v>
      </c>
      <c r="J68" s="51">
        <v>0.033736</v>
      </c>
      <c r="K68" s="51">
        <v>3327.041281</v>
      </c>
      <c r="L68" s="51">
        <f t="shared" si="1"/>
        <v>515.691398555</v>
      </c>
      <c r="M68" s="51">
        <v>0</v>
      </c>
      <c r="N68" s="51">
        <v>18.92077</v>
      </c>
      <c r="O68" s="51">
        <v>3797.398954</v>
      </c>
      <c r="P68" s="51">
        <f t="shared" si="2"/>
        <v>735.7460473375</v>
      </c>
      <c r="Q68" s="58">
        <f t="shared" si="3"/>
        <v>3894.9242456</v>
      </c>
      <c r="R68" s="58">
        <f t="shared" si="4"/>
        <v>1614.7579947</v>
      </c>
      <c r="S68" s="58">
        <f t="shared" si="5"/>
        <v>406.7764045173</v>
      </c>
      <c r="T68" s="58">
        <f t="shared" si="6"/>
        <v>1513.8954471827</v>
      </c>
      <c r="U68" s="58">
        <f t="shared" si="13"/>
        <v>3535.4298464</v>
      </c>
      <c r="V68" s="58"/>
      <c r="W68" s="59">
        <f t="shared" si="8"/>
        <v>0</v>
      </c>
      <c r="X68" s="59">
        <f t="shared" si="9"/>
        <v>7124.440235</v>
      </c>
      <c r="Y68" s="59">
        <f t="shared" si="10"/>
        <v>1251.4374458925</v>
      </c>
    </row>
    <row r="69" s="35" customFormat="1" ht="70.05" customHeight="1" spans="1:25">
      <c r="A69" s="47">
        <v>64</v>
      </c>
      <c r="B69" s="48" t="s">
        <v>400</v>
      </c>
      <c r="C69" s="49" t="s">
        <v>399</v>
      </c>
      <c r="D69" s="50">
        <f t="shared" si="0"/>
        <v>2315.020861</v>
      </c>
      <c r="E69" s="51">
        <v>0</v>
      </c>
      <c r="F69" s="51">
        <v>0</v>
      </c>
      <c r="G69" s="51">
        <v>182.322134</v>
      </c>
      <c r="H69" s="51">
        <v>74.58176</v>
      </c>
      <c r="I69" s="51">
        <v>196.322592</v>
      </c>
      <c r="J69" s="51">
        <v>27.523692</v>
      </c>
      <c r="K69" s="51">
        <v>1779.180486</v>
      </c>
      <c r="L69" s="51">
        <f t="shared" si="1"/>
        <v>275.77297533</v>
      </c>
      <c r="M69" s="51">
        <v>0</v>
      </c>
      <c r="N69" s="51">
        <v>46.91673</v>
      </c>
      <c r="O69" s="51">
        <v>8.173467</v>
      </c>
      <c r="P69" s="51">
        <f t="shared" si="2"/>
        <v>1.58360923125</v>
      </c>
      <c r="Q69" s="58">
        <f t="shared" si="3"/>
        <v>1071.5950251</v>
      </c>
      <c r="R69" s="58">
        <f t="shared" si="4"/>
        <v>357.87946395</v>
      </c>
      <c r="S69" s="58">
        <f t="shared" si="5"/>
        <v>152.42665917015</v>
      </c>
      <c r="T69" s="58">
        <f t="shared" si="6"/>
        <v>733.11971277985</v>
      </c>
      <c r="U69" s="58">
        <f t="shared" si="13"/>
        <v>1243.4258359</v>
      </c>
      <c r="V69" s="58"/>
      <c r="W69" s="59">
        <f t="shared" si="8"/>
        <v>0</v>
      </c>
      <c r="X69" s="59">
        <f t="shared" si="9"/>
        <v>1787.353953</v>
      </c>
      <c r="Y69" s="59">
        <f t="shared" si="10"/>
        <v>277.35658456125</v>
      </c>
    </row>
    <row r="70" s="35" customFormat="1" ht="70.05" customHeight="1" spans="1:25">
      <c r="A70" s="47">
        <v>65</v>
      </c>
      <c r="B70" s="48" t="s">
        <v>212</v>
      </c>
      <c r="C70" s="49" t="s">
        <v>211</v>
      </c>
      <c r="D70" s="50">
        <f t="shared" si="0"/>
        <v>9901.969552</v>
      </c>
      <c r="E70" s="51">
        <v>0.91148</v>
      </c>
      <c r="F70" s="51">
        <v>0</v>
      </c>
      <c r="G70" s="51">
        <v>368.103527</v>
      </c>
      <c r="H70" s="51">
        <v>12.7168</v>
      </c>
      <c r="I70" s="51">
        <v>70.50298</v>
      </c>
      <c r="J70" s="51">
        <v>0</v>
      </c>
      <c r="K70" s="51">
        <v>4193.738068</v>
      </c>
      <c r="L70" s="51">
        <f t="shared" si="1"/>
        <v>650.02940054</v>
      </c>
      <c r="M70" s="51">
        <v>0</v>
      </c>
      <c r="N70" s="51">
        <v>41.24784</v>
      </c>
      <c r="O70" s="51">
        <v>5214.748857</v>
      </c>
      <c r="P70" s="51">
        <f t="shared" si="2"/>
        <v>1010.35759104375</v>
      </c>
      <c r="Q70" s="58">
        <f t="shared" si="3"/>
        <v>5123.6172693</v>
      </c>
      <c r="R70" s="58">
        <f t="shared" si="4"/>
        <v>2142.43482785</v>
      </c>
      <c r="S70" s="58">
        <f t="shared" si="5"/>
        <v>553.89955322295</v>
      </c>
      <c r="T70" s="58">
        <f t="shared" si="6"/>
        <v>2082.01790162705</v>
      </c>
      <c r="U70" s="58">
        <f t="shared" si="13"/>
        <v>4778.3522827</v>
      </c>
      <c r="V70" s="58"/>
      <c r="W70" s="59">
        <f t="shared" si="8"/>
        <v>0</v>
      </c>
      <c r="X70" s="59">
        <f t="shared" si="9"/>
        <v>9408.486925</v>
      </c>
      <c r="Y70" s="59">
        <f t="shared" si="10"/>
        <v>1660.38699158375</v>
      </c>
    </row>
    <row r="71" s="35" customFormat="1" ht="70.05" customHeight="1" spans="1:25">
      <c r="A71" s="47">
        <v>66</v>
      </c>
      <c r="B71" s="48" t="s">
        <v>462</v>
      </c>
      <c r="C71" s="49" t="s">
        <v>461</v>
      </c>
      <c r="D71" s="50">
        <f t="shared" ref="D71:D104" si="14">E71+F71+G71+H71+I71+J71+K71+M71+N71+O71</f>
        <v>1542.644567</v>
      </c>
      <c r="E71" s="51">
        <v>0</v>
      </c>
      <c r="F71" s="51">
        <v>0</v>
      </c>
      <c r="G71" s="51">
        <v>98.651006</v>
      </c>
      <c r="H71" s="51">
        <v>12.4014</v>
      </c>
      <c r="I71" s="51">
        <v>0</v>
      </c>
      <c r="J71" s="51">
        <v>0.144303</v>
      </c>
      <c r="K71" s="51">
        <v>19.088079</v>
      </c>
      <c r="L71" s="51">
        <f t="shared" ref="L71:L104" si="15">K71*0.155</f>
        <v>2.958652245</v>
      </c>
      <c r="M71" s="51">
        <v>0</v>
      </c>
      <c r="N71" s="51">
        <v>10.6818</v>
      </c>
      <c r="O71" s="51">
        <v>1401.677979</v>
      </c>
      <c r="P71" s="51">
        <f t="shared" ref="P71:P104" si="16">O71*0.19375</f>
        <v>271.57510843125</v>
      </c>
      <c r="Q71" s="58">
        <f t="shared" ref="Q71:Q104" si="17">F71+K71*0.6+M71+O71*0.5</f>
        <v>712.2918369</v>
      </c>
      <c r="R71" s="58">
        <f t="shared" ref="R71:R104" si="18">K71*0.2+O71*0.25</f>
        <v>354.23711055</v>
      </c>
      <c r="S71" s="58">
        <f t="shared" ref="S71:S104" si="19">G71*0.1521+I71*0.225+K71*0.045+O71*0.05625</f>
        <v>94.70816788635</v>
      </c>
      <c r="T71" s="58">
        <f t="shared" ref="T71:T104" si="20">E71+G71*0.8479+H71+I71*0.775+J71+K71*0.155+N71+O71*0.19375</f>
        <v>381.40745166365</v>
      </c>
      <c r="U71" s="58">
        <f t="shared" si="13"/>
        <v>830.3527301</v>
      </c>
      <c r="V71" s="58"/>
      <c r="W71" s="59">
        <f t="shared" ref="W71:W104" si="21">Q71+R71+S71+T71-D71</f>
        <v>0</v>
      </c>
      <c r="X71" s="59">
        <f t="shared" ref="X71:X104" si="22">K71+O71</f>
        <v>1420.766058</v>
      </c>
      <c r="Y71" s="59">
        <f t="shared" ref="Y71:Y104" si="23">P71+L71</f>
        <v>274.53376067625</v>
      </c>
    </row>
    <row r="72" s="35" customFormat="1" ht="70.05" customHeight="1" spans="1:25">
      <c r="A72" s="47">
        <v>67</v>
      </c>
      <c r="B72" s="48" t="s">
        <v>464</v>
      </c>
      <c r="C72" s="49" t="s">
        <v>463</v>
      </c>
      <c r="D72" s="50">
        <f t="shared" si="14"/>
        <v>665.124039</v>
      </c>
      <c r="E72" s="51">
        <v>0</v>
      </c>
      <c r="F72" s="51">
        <v>0</v>
      </c>
      <c r="G72" s="51">
        <v>69.480658</v>
      </c>
      <c r="H72" s="51">
        <v>16</v>
      </c>
      <c r="I72" s="51">
        <v>51.94442</v>
      </c>
      <c r="J72" s="51">
        <v>0.033729</v>
      </c>
      <c r="K72" s="51">
        <v>499.324332</v>
      </c>
      <c r="L72" s="51">
        <f t="shared" si="15"/>
        <v>77.39527146</v>
      </c>
      <c r="M72" s="51">
        <v>0</v>
      </c>
      <c r="N72" s="51">
        <v>28.3409</v>
      </c>
      <c r="O72" s="51">
        <v>0</v>
      </c>
      <c r="P72" s="51">
        <f t="shared" si="16"/>
        <v>0</v>
      </c>
      <c r="Q72" s="58">
        <f t="shared" si="17"/>
        <v>299.5945992</v>
      </c>
      <c r="R72" s="58">
        <f t="shared" si="18"/>
        <v>99.8648664</v>
      </c>
      <c r="S72" s="58">
        <f t="shared" si="19"/>
        <v>44.7250975218</v>
      </c>
      <c r="T72" s="58">
        <f t="shared" si="20"/>
        <v>220.9394758782</v>
      </c>
      <c r="U72" s="58">
        <f t="shared" si="13"/>
        <v>365.5294398</v>
      </c>
      <c r="V72" s="58"/>
      <c r="W72" s="59">
        <f t="shared" si="21"/>
        <v>0</v>
      </c>
      <c r="X72" s="59">
        <f t="shared" si="22"/>
        <v>499.324332</v>
      </c>
      <c r="Y72" s="59">
        <f t="shared" si="23"/>
        <v>77.39527146</v>
      </c>
    </row>
    <row r="73" s="35" customFormat="1" ht="70.05" customHeight="1" spans="1:25">
      <c r="A73" s="47">
        <v>68</v>
      </c>
      <c r="B73" s="48" t="s">
        <v>396</v>
      </c>
      <c r="C73" s="49" t="s">
        <v>395</v>
      </c>
      <c r="D73" s="50">
        <f t="shared" si="14"/>
        <v>256.709615</v>
      </c>
      <c r="E73" s="51">
        <v>0</v>
      </c>
      <c r="F73" s="51">
        <v>0</v>
      </c>
      <c r="G73" s="51">
        <v>64.475616</v>
      </c>
      <c r="H73" s="51">
        <v>0</v>
      </c>
      <c r="I73" s="51">
        <v>0</v>
      </c>
      <c r="J73" s="51">
        <v>0.055372</v>
      </c>
      <c r="K73" s="51">
        <v>183.145997</v>
      </c>
      <c r="L73" s="51">
        <f t="shared" si="15"/>
        <v>28.387629535</v>
      </c>
      <c r="M73" s="51">
        <v>0</v>
      </c>
      <c r="N73" s="51">
        <v>9.03263</v>
      </c>
      <c r="O73" s="51">
        <v>0</v>
      </c>
      <c r="P73" s="51">
        <f t="shared" si="16"/>
        <v>0</v>
      </c>
      <c r="Q73" s="58">
        <f t="shared" si="17"/>
        <v>109.8875982</v>
      </c>
      <c r="R73" s="58">
        <f t="shared" si="18"/>
        <v>36.6291994</v>
      </c>
      <c r="S73" s="58">
        <f t="shared" si="19"/>
        <v>18.0483110586</v>
      </c>
      <c r="T73" s="58">
        <f t="shared" si="20"/>
        <v>92.1445063414</v>
      </c>
      <c r="U73" s="58">
        <f t="shared" si="13"/>
        <v>146.8220168</v>
      </c>
      <c r="V73" s="58"/>
      <c r="W73" s="59">
        <f t="shared" si="21"/>
        <v>0</v>
      </c>
      <c r="X73" s="59">
        <f t="shared" si="22"/>
        <v>183.145997</v>
      </c>
      <c r="Y73" s="59">
        <f t="shared" si="23"/>
        <v>28.387629535</v>
      </c>
    </row>
    <row r="74" s="35" customFormat="1" ht="70.05" customHeight="1" spans="1:25">
      <c r="A74" s="47">
        <v>69</v>
      </c>
      <c r="B74" s="48" t="s">
        <v>466</v>
      </c>
      <c r="C74" s="49" t="s">
        <v>465</v>
      </c>
      <c r="D74" s="50">
        <f t="shared" si="14"/>
        <v>364.325953</v>
      </c>
      <c r="E74" s="51">
        <v>0</v>
      </c>
      <c r="F74" s="51">
        <v>0</v>
      </c>
      <c r="G74" s="51">
        <v>20.615351</v>
      </c>
      <c r="H74" s="51">
        <v>4.3748</v>
      </c>
      <c r="I74" s="51">
        <v>36.551524</v>
      </c>
      <c r="J74" s="51">
        <v>0</v>
      </c>
      <c r="K74" s="51">
        <v>0</v>
      </c>
      <c r="L74" s="51">
        <f t="shared" si="15"/>
        <v>0</v>
      </c>
      <c r="M74" s="51">
        <v>264.270456</v>
      </c>
      <c r="N74" s="51">
        <v>8.27926</v>
      </c>
      <c r="O74" s="51">
        <v>30.234562</v>
      </c>
      <c r="P74" s="51">
        <f t="shared" si="16"/>
        <v>5.8579463875</v>
      </c>
      <c r="Q74" s="58">
        <f t="shared" si="17"/>
        <v>279.387737</v>
      </c>
      <c r="R74" s="58">
        <f t="shared" si="18"/>
        <v>7.5586405</v>
      </c>
      <c r="S74" s="58">
        <f t="shared" si="19"/>
        <v>13.0603818996</v>
      </c>
      <c r="T74" s="58">
        <f t="shared" si="20"/>
        <v>64.3191936004</v>
      </c>
      <c r="U74" s="58">
        <f t="shared" si="13"/>
        <v>84.938216</v>
      </c>
      <c r="V74" s="58"/>
      <c r="W74" s="59">
        <f t="shared" si="21"/>
        <v>0</v>
      </c>
      <c r="X74" s="59">
        <f t="shared" si="22"/>
        <v>30.234562</v>
      </c>
      <c r="Y74" s="59">
        <f t="shared" si="23"/>
        <v>5.8579463875</v>
      </c>
    </row>
    <row r="75" s="35" customFormat="1" ht="70.05" customHeight="1" spans="1:25">
      <c r="A75" s="47">
        <v>70</v>
      </c>
      <c r="B75" s="48" t="s">
        <v>129</v>
      </c>
      <c r="C75" s="49" t="s">
        <v>128</v>
      </c>
      <c r="D75" s="50">
        <f t="shared" si="14"/>
        <v>1990.072926</v>
      </c>
      <c r="E75" s="51">
        <v>0</v>
      </c>
      <c r="F75" s="51">
        <v>0</v>
      </c>
      <c r="G75" s="51">
        <v>68.330733</v>
      </c>
      <c r="H75" s="51">
        <v>11.11376</v>
      </c>
      <c r="I75" s="51">
        <v>0</v>
      </c>
      <c r="J75" s="51">
        <v>0.173174</v>
      </c>
      <c r="K75" s="51">
        <v>1459.838167</v>
      </c>
      <c r="L75" s="51">
        <f t="shared" si="15"/>
        <v>226.274915885</v>
      </c>
      <c r="M75" s="51">
        <v>0</v>
      </c>
      <c r="N75" s="51">
        <v>55.70961</v>
      </c>
      <c r="O75" s="51">
        <v>394.907482</v>
      </c>
      <c r="P75" s="51">
        <f t="shared" si="16"/>
        <v>76.5133246375</v>
      </c>
      <c r="Q75" s="58">
        <f t="shared" si="17"/>
        <v>1073.3566412</v>
      </c>
      <c r="R75" s="58">
        <f t="shared" si="18"/>
        <v>390.6945039</v>
      </c>
      <c r="S75" s="58">
        <f t="shared" si="19"/>
        <v>98.2993678668</v>
      </c>
      <c r="T75" s="58">
        <f t="shared" si="20"/>
        <v>427.7224130332</v>
      </c>
      <c r="U75" s="58">
        <f t="shared" si="13"/>
        <v>916.7162848</v>
      </c>
      <c r="V75" s="58"/>
      <c r="W75" s="59">
        <f t="shared" si="21"/>
        <v>0</v>
      </c>
      <c r="X75" s="59">
        <f t="shared" si="22"/>
        <v>1854.745649</v>
      </c>
      <c r="Y75" s="59">
        <f t="shared" si="23"/>
        <v>302.7882405225</v>
      </c>
    </row>
    <row r="76" s="35" customFormat="1" ht="70.05" customHeight="1" spans="1:25">
      <c r="A76" s="47">
        <v>71</v>
      </c>
      <c r="B76" s="48" t="s">
        <v>116</v>
      </c>
      <c r="C76" s="49" t="s">
        <v>760</v>
      </c>
      <c r="D76" s="50">
        <f t="shared" si="14"/>
        <v>5023.341455</v>
      </c>
      <c r="E76" s="51">
        <v>0</v>
      </c>
      <c r="F76" s="51">
        <v>0</v>
      </c>
      <c r="G76" s="51">
        <v>116.135691</v>
      </c>
      <c r="H76" s="51">
        <v>11.48176</v>
      </c>
      <c r="I76" s="51">
        <v>70.699326</v>
      </c>
      <c r="J76" s="51">
        <v>0</v>
      </c>
      <c r="K76" s="51">
        <v>3414.971155</v>
      </c>
      <c r="L76" s="51">
        <f t="shared" si="15"/>
        <v>529.320529025</v>
      </c>
      <c r="M76" s="51">
        <v>0</v>
      </c>
      <c r="N76" s="51">
        <v>62.64265</v>
      </c>
      <c r="O76" s="51">
        <v>1347.410873</v>
      </c>
      <c r="P76" s="51">
        <f t="shared" si="16"/>
        <v>261.06085664375</v>
      </c>
      <c r="Q76" s="58">
        <f t="shared" si="17"/>
        <v>2722.6881295</v>
      </c>
      <c r="R76" s="58">
        <f t="shared" si="18"/>
        <v>1019.84694925</v>
      </c>
      <c r="S76" s="58">
        <f t="shared" si="19"/>
        <v>263.03715053235</v>
      </c>
      <c r="T76" s="58">
        <f t="shared" si="20"/>
        <v>1017.76922571765</v>
      </c>
      <c r="U76" s="58">
        <f t="shared" si="13"/>
        <v>2300.6533255</v>
      </c>
      <c r="V76" s="58"/>
      <c r="W76" s="59">
        <f t="shared" si="21"/>
        <v>0</v>
      </c>
      <c r="X76" s="59">
        <f t="shared" si="22"/>
        <v>4762.382028</v>
      </c>
      <c r="Y76" s="59">
        <f t="shared" si="23"/>
        <v>790.38138566875</v>
      </c>
    </row>
    <row r="77" s="35" customFormat="1" ht="70.05" customHeight="1" spans="1:25">
      <c r="A77" s="47">
        <v>72</v>
      </c>
      <c r="B77" s="48" t="s">
        <v>476</v>
      </c>
      <c r="C77" s="49" t="s">
        <v>475</v>
      </c>
      <c r="D77" s="50">
        <f t="shared" si="14"/>
        <v>5777.676944</v>
      </c>
      <c r="E77" s="51">
        <v>0.011</v>
      </c>
      <c r="F77" s="51">
        <v>0</v>
      </c>
      <c r="G77" s="51">
        <v>183.353982</v>
      </c>
      <c r="H77" s="51">
        <v>60.37852</v>
      </c>
      <c r="I77" s="51">
        <v>102.108913</v>
      </c>
      <c r="J77" s="51">
        <v>0.762324</v>
      </c>
      <c r="K77" s="51">
        <v>1327.030447</v>
      </c>
      <c r="L77" s="51">
        <f t="shared" si="15"/>
        <v>205.689719285</v>
      </c>
      <c r="M77" s="51">
        <v>0</v>
      </c>
      <c r="N77" s="51">
        <v>8.59692</v>
      </c>
      <c r="O77" s="51">
        <v>4095.434838</v>
      </c>
      <c r="P77" s="51">
        <f t="shared" si="16"/>
        <v>793.4904998625</v>
      </c>
      <c r="Q77" s="58">
        <f t="shared" si="17"/>
        <v>2843.9356872</v>
      </c>
      <c r="R77" s="58">
        <f t="shared" si="18"/>
        <v>1289.2647989</v>
      </c>
      <c r="S77" s="58">
        <f t="shared" si="19"/>
        <v>340.9472258397</v>
      </c>
      <c r="T77" s="58">
        <f t="shared" si="20"/>
        <v>1303.5292320603</v>
      </c>
      <c r="U77" s="58">
        <f t="shared" si="13"/>
        <v>2933.7412568</v>
      </c>
      <c r="V77" s="58"/>
      <c r="W77" s="59">
        <f t="shared" si="21"/>
        <v>0</v>
      </c>
      <c r="X77" s="59">
        <f t="shared" si="22"/>
        <v>5422.465285</v>
      </c>
      <c r="Y77" s="59">
        <f t="shared" si="23"/>
        <v>999.1802191475</v>
      </c>
    </row>
    <row r="78" s="35" customFormat="1" ht="70.05" customHeight="1" spans="1:25">
      <c r="A78" s="47">
        <v>73</v>
      </c>
      <c r="B78" s="48" t="s">
        <v>298</v>
      </c>
      <c r="C78" s="49" t="s">
        <v>297</v>
      </c>
      <c r="D78" s="50">
        <f t="shared" si="14"/>
        <v>892.152276</v>
      </c>
      <c r="E78" s="51">
        <v>0</v>
      </c>
      <c r="F78" s="51">
        <v>12.30964</v>
      </c>
      <c r="G78" s="51">
        <v>44.720849</v>
      </c>
      <c r="H78" s="51">
        <v>3.3085</v>
      </c>
      <c r="I78" s="51">
        <v>8.609004</v>
      </c>
      <c r="J78" s="51">
        <v>0.111047</v>
      </c>
      <c r="K78" s="51">
        <v>175.182308</v>
      </c>
      <c r="L78" s="51">
        <f t="shared" si="15"/>
        <v>27.15325774</v>
      </c>
      <c r="M78" s="51">
        <v>0</v>
      </c>
      <c r="N78" s="51">
        <v>9.04166</v>
      </c>
      <c r="O78" s="51">
        <v>638.869268</v>
      </c>
      <c r="P78" s="51">
        <f t="shared" si="16"/>
        <v>123.780920675</v>
      </c>
      <c r="Q78" s="58">
        <f t="shared" si="17"/>
        <v>436.8536588</v>
      </c>
      <c r="R78" s="58">
        <f t="shared" si="18"/>
        <v>194.7537786</v>
      </c>
      <c r="S78" s="58">
        <f t="shared" si="19"/>
        <v>52.5586672179</v>
      </c>
      <c r="T78" s="58">
        <f t="shared" si="20"/>
        <v>207.9861713821</v>
      </c>
      <c r="U78" s="58">
        <f t="shared" si="13"/>
        <v>455.2986172</v>
      </c>
      <c r="V78" s="58"/>
      <c r="W78" s="59">
        <f t="shared" si="21"/>
        <v>0</v>
      </c>
      <c r="X78" s="59">
        <f t="shared" si="22"/>
        <v>814.051576</v>
      </c>
      <c r="Y78" s="59">
        <f t="shared" si="23"/>
        <v>150.934178415</v>
      </c>
    </row>
    <row r="79" s="35" customFormat="1" ht="70.05" customHeight="1" spans="1:25">
      <c r="A79" s="47">
        <v>74</v>
      </c>
      <c r="B79" s="48" t="s">
        <v>43</v>
      </c>
      <c r="C79" s="49" t="s">
        <v>42</v>
      </c>
      <c r="D79" s="50">
        <f t="shared" si="14"/>
        <v>1442.244827</v>
      </c>
      <c r="E79" s="51">
        <v>0</v>
      </c>
      <c r="F79" s="51">
        <v>0</v>
      </c>
      <c r="G79" s="51">
        <v>226.536277</v>
      </c>
      <c r="H79" s="51">
        <v>8.00024</v>
      </c>
      <c r="I79" s="51">
        <v>59.567657</v>
      </c>
      <c r="J79" s="51">
        <v>0</v>
      </c>
      <c r="K79" s="51">
        <v>541.570419</v>
      </c>
      <c r="L79" s="51">
        <f t="shared" si="15"/>
        <v>83.943414945</v>
      </c>
      <c r="M79" s="51">
        <v>0</v>
      </c>
      <c r="N79" s="51">
        <v>7.78079</v>
      </c>
      <c r="O79" s="51">
        <v>598.789444</v>
      </c>
      <c r="P79" s="51">
        <f t="shared" si="16"/>
        <v>116.015454775</v>
      </c>
      <c r="Q79" s="58">
        <f t="shared" si="17"/>
        <v>624.3369734</v>
      </c>
      <c r="R79" s="58">
        <f t="shared" si="18"/>
        <v>258.0114448</v>
      </c>
      <c r="S79" s="58">
        <f t="shared" si="19"/>
        <v>105.9114656367</v>
      </c>
      <c r="T79" s="58">
        <f t="shared" si="20"/>
        <v>453.9849431633</v>
      </c>
      <c r="U79" s="58">
        <f t="shared" si="13"/>
        <v>817.9078536</v>
      </c>
      <c r="V79" s="58"/>
      <c r="W79" s="59">
        <f t="shared" si="21"/>
        <v>0</v>
      </c>
      <c r="X79" s="59">
        <f t="shared" si="22"/>
        <v>1140.359863</v>
      </c>
      <c r="Y79" s="59">
        <f t="shared" si="23"/>
        <v>199.95886972</v>
      </c>
    </row>
    <row r="80" s="35" customFormat="1" ht="70.05" customHeight="1" spans="1:25">
      <c r="A80" s="47">
        <v>75</v>
      </c>
      <c r="B80" s="48" t="s">
        <v>493</v>
      </c>
      <c r="C80" s="49" t="s">
        <v>492</v>
      </c>
      <c r="D80" s="50">
        <f t="shared" si="14"/>
        <v>286.211429</v>
      </c>
      <c r="E80" s="51">
        <v>0.0084</v>
      </c>
      <c r="F80" s="51">
        <v>0</v>
      </c>
      <c r="G80" s="51">
        <v>14.182728</v>
      </c>
      <c r="H80" s="51">
        <v>5.31984</v>
      </c>
      <c r="I80" s="51">
        <v>49.971361</v>
      </c>
      <c r="J80" s="51">
        <v>0.075753</v>
      </c>
      <c r="K80" s="51">
        <v>-12.540167</v>
      </c>
      <c r="L80" s="51">
        <f t="shared" si="15"/>
        <v>-1.943725885</v>
      </c>
      <c r="M80" s="51">
        <v>0</v>
      </c>
      <c r="N80" s="51">
        <v>26.58312</v>
      </c>
      <c r="O80" s="51">
        <v>202.610394</v>
      </c>
      <c r="P80" s="51">
        <f t="shared" si="16"/>
        <v>39.2557638375</v>
      </c>
      <c r="Q80" s="58">
        <f t="shared" si="17"/>
        <v>93.7810968</v>
      </c>
      <c r="R80" s="58">
        <f t="shared" si="18"/>
        <v>48.1445651</v>
      </c>
      <c r="S80" s="58">
        <f t="shared" si="19"/>
        <v>24.2332763013</v>
      </c>
      <c r="T80" s="58">
        <f t="shared" si="20"/>
        <v>120.0524907987</v>
      </c>
      <c r="U80" s="58">
        <f t="shared" si="13"/>
        <v>192.4303322</v>
      </c>
      <c r="V80" s="58"/>
      <c r="W80" s="59">
        <f t="shared" si="21"/>
        <v>0</v>
      </c>
      <c r="X80" s="59">
        <f t="shared" si="22"/>
        <v>190.070227</v>
      </c>
      <c r="Y80" s="59">
        <f t="shared" si="23"/>
        <v>37.3120379525</v>
      </c>
    </row>
    <row r="81" s="35" customFormat="1" ht="70.05" customHeight="1" spans="1:25">
      <c r="A81" s="47">
        <v>76</v>
      </c>
      <c r="B81" s="48" t="s">
        <v>437</v>
      </c>
      <c r="C81" s="49" t="s">
        <v>436</v>
      </c>
      <c r="D81" s="50">
        <f t="shared" si="14"/>
        <v>131.489957</v>
      </c>
      <c r="E81" s="51">
        <v>0</v>
      </c>
      <c r="F81" s="51">
        <v>0</v>
      </c>
      <c r="G81" s="51">
        <v>36.939261</v>
      </c>
      <c r="H81" s="51">
        <v>0</v>
      </c>
      <c r="I81" s="51">
        <v>0</v>
      </c>
      <c r="J81" s="51">
        <v>0.000659</v>
      </c>
      <c r="K81" s="51">
        <v>89.945933</v>
      </c>
      <c r="L81" s="51">
        <f t="shared" si="15"/>
        <v>13.941619615</v>
      </c>
      <c r="M81" s="51">
        <v>0</v>
      </c>
      <c r="N81" s="51">
        <v>4.58857</v>
      </c>
      <c r="O81" s="51">
        <v>0.015534</v>
      </c>
      <c r="P81" s="51">
        <f t="shared" si="16"/>
        <v>0.0030097125</v>
      </c>
      <c r="Q81" s="58">
        <f t="shared" si="17"/>
        <v>53.9753268</v>
      </c>
      <c r="R81" s="58">
        <f t="shared" si="18"/>
        <v>17.9930701</v>
      </c>
      <c r="S81" s="58">
        <f t="shared" si="19"/>
        <v>9.6669023706</v>
      </c>
      <c r="T81" s="58">
        <f t="shared" si="20"/>
        <v>49.8546577294</v>
      </c>
      <c r="U81" s="58">
        <f t="shared" si="13"/>
        <v>77.5146302</v>
      </c>
      <c r="V81" s="58"/>
      <c r="W81" s="59">
        <f t="shared" si="21"/>
        <v>0</v>
      </c>
      <c r="X81" s="59">
        <f t="shared" si="22"/>
        <v>89.961467</v>
      </c>
      <c r="Y81" s="59">
        <f t="shared" si="23"/>
        <v>13.9446293275</v>
      </c>
    </row>
    <row r="82" s="35" customFormat="1" ht="70.05" customHeight="1" spans="1:25">
      <c r="A82" s="47">
        <v>77</v>
      </c>
      <c r="B82" s="48" t="s">
        <v>418</v>
      </c>
      <c r="C82" s="49" t="s">
        <v>417</v>
      </c>
      <c r="D82" s="50">
        <f t="shared" si="14"/>
        <v>635.169768</v>
      </c>
      <c r="E82" s="51">
        <v>0</v>
      </c>
      <c r="F82" s="51">
        <v>0</v>
      </c>
      <c r="G82" s="51">
        <v>28.043103</v>
      </c>
      <c r="H82" s="51">
        <v>0</v>
      </c>
      <c r="I82" s="51">
        <v>0</v>
      </c>
      <c r="J82" s="51">
        <v>0</v>
      </c>
      <c r="K82" s="51">
        <v>201.978387</v>
      </c>
      <c r="L82" s="51">
        <f t="shared" si="15"/>
        <v>31.306649985</v>
      </c>
      <c r="M82" s="51">
        <v>0</v>
      </c>
      <c r="N82" s="51">
        <v>4.53253</v>
      </c>
      <c r="O82" s="51">
        <v>400.615748</v>
      </c>
      <c r="P82" s="51">
        <f t="shared" si="16"/>
        <v>77.619301175</v>
      </c>
      <c r="Q82" s="58">
        <f t="shared" si="17"/>
        <v>321.4949062</v>
      </c>
      <c r="R82" s="58">
        <f t="shared" si="18"/>
        <v>140.5496144</v>
      </c>
      <c r="S82" s="58">
        <f t="shared" si="19"/>
        <v>35.8890192063</v>
      </c>
      <c r="T82" s="58">
        <f t="shared" si="20"/>
        <v>137.2362281937</v>
      </c>
      <c r="U82" s="58">
        <f t="shared" si="13"/>
        <v>313.6748618</v>
      </c>
      <c r="V82" s="58"/>
      <c r="W82" s="59">
        <f t="shared" si="21"/>
        <v>0</v>
      </c>
      <c r="X82" s="59">
        <f t="shared" si="22"/>
        <v>602.594135</v>
      </c>
      <c r="Y82" s="59">
        <f t="shared" si="23"/>
        <v>108.92595116</v>
      </c>
    </row>
    <row r="83" s="35" customFormat="1" ht="70.05" customHeight="1" spans="1:25">
      <c r="A83" s="47">
        <v>78</v>
      </c>
      <c r="B83" s="48" t="s">
        <v>441</v>
      </c>
      <c r="C83" s="49" t="s">
        <v>440</v>
      </c>
      <c r="D83" s="50">
        <f t="shared" si="14"/>
        <v>194.303852</v>
      </c>
      <c r="E83" s="51">
        <v>0</v>
      </c>
      <c r="F83" s="51">
        <v>7.41378</v>
      </c>
      <c r="G83" s="51">
        <v>10.737723</v>
      </c>
      <c r="H83" s="51">
        <v>-1.33334</v>
      </c>
      <c r="I83" s="51">
        <v>0</v>
      </c>
      <c r="J83" s="51">
        <v>0.10921</v>
      </c>
      <c r="K83" s="51">
        <v>22.216132</v>
      </c>
      <c r="L83" s="51">
        <f t="shared" si="15"/>
        <v>3.44350046</v>
      </c>
      <c r="M83" s="51">
        <v>0</v>
      </c>
      <c r="N83" s="51">
        <v>1.7923</v>
      </c>
      <c r="O83" s="51">
        <v>153.368047</v>
      </c>
      <c r="P83" s="51">
        <f t="shared" si="16"/>
        <v>29.71505910625</v>
      </c>
      <c r="Q83" s="58">
        <f t="shared" si="17"/>
        <v>97.4274827</v>
      </c>
      <c r="R83" s="58">
        <f t="shared" si="18"/>
        <v>42.78523815</v>
      </c>
      <c r="S83" s="58">
        <f t="shared" si="19"/>
        <v>11.25988625205</v>
      </c>
      <c r="T83" s="58">
        <f t="shared" si="20"/>
        <v>42.83124489795</v>
      </c>
      <c r="U83" s="58">
        <f t="shared" si="13"/>
        <v>96.8763693</v>
      </c>
      <c r="V83" s="58"/>
      <c r="W83" s="59">
        <f t="shared" si="21"/>
        <v>0</v>
      </c>
      <c r="X83" s="59">
        <f t="shared" si="22"/>
        <v>175.584179</v>
      </c>
      <c r="Y83" s="59">
        <f t="shared" si="23"/>
        <v>33.15855956625</v>
      </c>
    </row>
    <row r="84" s="35" customFormat="1" ht="70.05" customHeight="1" spans="1:25">
      <c r="A84" s="47">
        <v>79</v>
      </c>
      <c r="B84" s="48" t="s">
        <v>422</v>
      </c>
      <c r="C84" s="49" t="s">
        <v>781</v>
      </c>
      <c r="D84" s="50">
        <f t="shared" si="14"/>
        <v>15688.19597</v>
      </c>
      <c r="E84" s="51">
        <v>0</v>
      </c>
      <c r="F84" s="51">
        <v>0</v>
      </c>
      <c r="G84" s="51">
        <v>341.710004</v>
      </c>
      <c r="H84" s="51">
        <v>26.762</v>
      </c>
      <c r="I84" s="51">
        <v>55.854073</v>
      </c>
      <c r="J84" s="51">
        <v>0.001896</v>
      </c>
      <c r="K84" s="51">
        <v>10307.268711</v>
      </c>
      <c r="L84" s="51">
        <f t="shared" si="15"/>
        <v>1597.626650205</v>
      </c>
      <c r="M84" s="51">
        <v>0</v>
      </c>
      <c r="N84" s="51">
        <v>74.43001</v>
      </c>
      <c r="O84" s="51">
        <v>4882.169276</v>
      </c>
      <c r="P84" s="51">
        <f t="shared" si="16"/>
        <v>945.920297225</v>
      </c>
      <c r="Q84" s="58">
        <f t="shared" si="17"/>
        <v>8625.4458646</v>
      </c>
      <c r="R84" s="58">
        <f t="shared" si="18"/>
        <v>3281.9960612</v>
      </c>
      <c r="S84" s="58">
        <f t="shared" si="19"/>
        <v>802.9903718034</v>
      </c>
      <c r="T84" s="58">
        <f t="shared" si="20"/>
        <v>2977.7636723966</v>
      </c>
      <c r="U84" s="58">
        <f t="shared" si="13"/>
        <v>7062.7501054</v>
      </c>
      <c r="V84" s="58"/>
      <c r="W84" s="59">
        <f t="shared" si="21"/>
        <v>0</v>
      </c>
      <c r="X84" s="59">
        <f t="shared" si="22"/>
        <v>15189.437987</v>
      </c>
      <c r="Y84" s="59">
        <f t="shared" si="23"/>
        <v>2543.54694743</v>
      </c>
    </row>
    <row r="85" s="35" customFormat="1" ht="70.05" customHeight="1" spans="1:25">
      <c r="A85" s="47">
        <v>80</v>
      </c>
      <c r="B85" s="48" t="s">
        <v>505</v>
      </c>
      <c r="C85" s="49" t="s">
        <v>504</v>
      </c>
      <c r="D85" s="50">
        <f t="shared" si="14"/>
        <v>205.746417</v>
      </c>
      <c r="E85" s="51">
        <v>0</v>
      </c>
      <c r="F85" s="51">
        <v>0</v>
      </c>
      <c r="G85" s="51">
        <v>11.853868</v>
      </c>
      <c r="H85" s="51">
        <v>0</v>
      </c>
      <c r="I85" s="51">
        <v>0</v>
      </c>
      <c r="J85" s="51">
        <v>0.023</v>
      </c>
      <c r="K85" s="51">
        <v>22.824278</v>
      </c>
      <c r="L85" s="51">
        <f t="shared" si="15"/>
        <v>3.53776309</v>
      </c>
      <c r="M85" s="51">
        <v>0</v>
      </c>
      <c r="N85" s="51">
        <v>1.70431</v>
      </c>
      <c r="O85" s="51">
        <v>169.340961</v>
      </c>
      <c r="P85" s="51">
        <f t="shared" si="16"/>
        <v>32.80981119375</v>
      </c>
      <c r="Q85" s="58">
        <f t="shared" si="17"/>
        <v>98.3650473</v>
      </c>
      <c r="R85" s="58">
        <f t="shared" si="18"/>
        <v>46.90009585</v>
      </c>
      <c r="S85" s="58">
        <f t="shared" si="19"/>
        <v>12.35549488905</v>
      </c>
      <c r="T85" s="58">
        <f t="shared" si="20"/>
        <v>48.12577896095</v>
      </c>
      <c r="U85" s="58">
        <f t="shared" si="13"/>
        <v>107.3813697</v>
      </c>
      <c r="V85" s="58"/>
      <c r="W85" s="59">
        <f t="shared" si="21"/>
        <v>0</v>
      </c>
      <c r="X85" s="59">
        <f t="shared" si="22"/>
        <v>192.165239</v>
      </c>
      <c r="Y85" s="59">
        <f t="shared" si="23"/>
        <v>36.34757428375</v>
      </c>
    </row>
    <row r="86" s="35" customFormat="1" ht="70.05" customHeight="1" spans="1:25">
      <c r="A86" s="47">
        <v>81</v>
      </c>
      <c r="B86" s="48" t="s">
        <v>133</v>
      </c>
      <c r="C86" s="49" t="s">
        <v>132</v>
      </c>
      <c r="D86" s="50">
        <f t="shared" si="14"/>
        <v>-81.001209</v>
      </c>
      <c r="E86" s="51">
        <v>0</v>
      </c>
      <c r="F86" s="51">
        <v>0</v>
      </c>
      <c r="G86" s="51">
        <v>222.739076</v>
      </c>
      <c r="H86" s="51">
        <v>-1.9111</v>
      </c>
      <c r="I86" s="51">
        <v>0</v>
      </c>
      <c r="J86" s="51">
        <v>0.069075</v>
      </c>
      <c r="K86" s="51">
        <v>-349.1164</v>
      </c>
      <c r="L86" s="51">
        <f t="shared" si="15"/>
        <v>-54.113042</v>
      </c>
      <c r="M86" s="51">
        <v>0</v>
      </c>
      <c r="N86" s="51">
        <v>14.4347</v>
      </c>
      <c r="O86" s="51">
        <v>32.78344</v>
      </c>
      <c r="P86" s="51">
        <f t="shared" si="16"/>
        <v>6.3517915</v>
      </c>
      <c r="Q86" s="58">
        <f t="shared" si="17"/>
        <v>-193.07812</v>
      </c>
      <c r="R86" s="58">
        <f t="shared" si="18"/>
        <v>-61.62742</v>
      </c>
      <c r="S86" s="58">
        <f t="shared" si="19"/>
        <v>20.0124439596</v>
      </c>
      <c r="T86" s="58">
        <f t="shared" si="20"/>
        <v>153.6918870404</v>
      </c>
      <c r="U86" s="58">
        <f t="shared" si="13"/>
        <v>112.076911</v>
      </c>
      <c r="V86" s="58"/>
      <c r="W86" s="59">
        <f t="shared" si="21"/>
        <v>0</v>
      </c>
      <c r="X86" s="59">
        <f t="shared" si="22"/>
        <v>-316.33296</v>
      </c>
      <c r="Y86" s="59">
        <f t="shared" si="23"/>
        <v>-47.7612505</v>
      </c>
    </row>
    <row r="87" s="35" customFormat="1" ht="70.05" customHeight="1" spans="1:25">
      <c r="A87" s="47">
        <v>82</v>
      </c>
      <c r="B87" s="48" t="s">
        <v>154</v>
      </c>
      <c r="C87" s="49" t="s">
        <v>153</v>
      </c>
      <c r="D87" s="50">
        <f t="shared" si="14"/>
        <v>4586.812242</v>
      </c>
      <c r="E87" s="51">
        <v>0</v>
      </c>
      <c r="F87" s="51">
        <v>0</v>
      </c>
      <c r="G87" s="51">
        <v>232.685184</v>
      </c>
      <c r="H87" s="51">
        <v>26.9824</v>
      </c>
      <c r="I87" s="51">
        <v>94.810907</v>
      </c>
      <c r="J87" s="51">
        <v>0.190178</v>
      </c>
      <c r="K87" s="51">
        <v>1030.767017</v>
      </c>
      <c r="L87" s="51">
        <f t="shared" si="15"/>
        <v>159.768887635</v>
      </c>
      <c r="M87" s="51">
        <v>0</v>
      </c>
      <c r="N87" s="51">
        <v>66.4755100000001</v>
      </c>
      <c r="O87" s="51">
        <v>3134.901046</v>
      </c>
      <c r="P87" s="51">
        <f t="shared" si="16"/>
        <v>607.3870776625</v>
      </c>
      <c r="Q87" s="58">
        <f t="shared" si="17"/>
        <v>2185.9107332</v>
      </c>
      <c r="R87" s="58">
        <f t="shared" si="18"/>
        <v>989.8786649</v>
      </c>
      <c r="S87" s="58">
        <f t="shared" si="19"/>
        <v>279.4465701639</v>
      </c>
      <c r="T87" s="58">
        <f t="shared" si="20"/>
        <v>1131.5762737361</v>
      </c>
      <c r="U87" s="58">
        <f t="shared" si="13"/>
        <v>2400.9015088</v>
      </c>
      <c r="V87" s="58"/>
      <c r="W87" s="59">
        <f t="shared" si="21"/>
        <v>0</v>
      </c>
      <c r="X87" s="59">
        <f t="shared" si="22"/>
        <v>4165.668063</v>
      </c>
      <c r="Y87" s="59">
        <f t="shared" si="23"/>
        <v>767.1559652975</v>
      </c>
    </row>
    <row r="88" s="35" customFormat="1" ht="70.05" customHeight="1" spans="1:25">
      <c r="A88" s="47">
        <v>83</v>
      </c>
      <c r="B88" s="48" t="s">
        <v>31</v>
      </c>
      <c r="C88" s="49" t="s">
        <v>30</v>
      </c>
      <c r="D88" s="50">
        <f t="shared" si="14"/>
        <v>22239.194053</v>
      </c>
      <c r="E88" s="51">
        <v>0</v>
      </c>
      <c r="F88" s="51">
        <v>0</v>
      </c>
      <c r="G88" s="51">
        <v>934.057535</v>
      </c>
      <c r="H88" s="51">
        <v>41.5392</v>
      </c>
      <c r="I88" s="51">
        <v>210.938332</v>
      </c>
      <c r="J88" s="51">
        <v>0.180152</v>
      </c>
      <c r="K88" s="51">
        <v>8734.011357</v>
      </c>
      <c r="L88" s="51">
        <f t="shared" si="15"/>
        <v>1353.771760335</v>
      </c>
      <c r="M88" s="51">
        <v>0</v>
      </c>
      <c r="N88" s="51">
        <v>285.3725</v>
      </c>
      <c r="O88" s="51">
        <v>12033.094977</v>
      </c>
      <c r="P88" s="51">
        <f t="shared" si="16"/>
        <v>2331.41215179375</v>
      </c>
      <c r="Q88" s="58">
        <f t="shared" si="17"/>
        <v>11256.9543027</v>
      </c>
      <c r="R88" s="58">
        <f t="shared" si="18"/>
        <v>4755.07601565</v>
      </c>
      <c r="S88" s="58">
        <f t="shared" si="19"/>
        <v>1259.42337929475</v>
      </c>
      <c r="T88" s="58">
        <f t="shared" si="20"/>
        <v>4967.74035535525</v>
      </c>
      <c r="U88" s="58">
        <f t="shared" si="13"/>
        <v>10982.2397503</v>
      </c>
      <c r="V88" s="58"/>
      <c r="W88" s="59">
        <f t="shared" si="21"/>
        <v>0</v>
      </c>
      <c r="X88" s="59">
        <f t="shared" si="22"/>
        <v>20767.106334</v>
      </c>
      <c r="Y88" s="59">
        <f t="shared" si="23"/>
        <v>3685.18391212875</v>
      </c>
    </row>
    <row r="89" s="35" customFormat="1" ht="70.05" customHeight="1" spans="1:25">
      <c r="A89" s="47">
        <v>84</v>
      </c>
      <c r="B89" s="48" t="s">
        <v>317</v>
      </c>
      <c r="C89" s="49" t="s">
        <v>316</v>
      </c>
      <c r="D89" s="50">
        <f t="shared" si="14"/>
        <v>349.599604</v>
      </c>
      <c r="E89" s="51">
        <v>0.168</v>
      </c>
      <c r="F89" s="51">
        <v>0</v>
      </c>
      <c r="G89" s="51">
        <v>22.133118</v>
      </c>
      <c r="H89" s="51">
        <v>0</v>
      </c>
      <c r="I89" s="51">
        <v>0</v>
      </c>
      <c r="J89" s="51">
        <v>0.004468</v>
      </c>
      <c r="K89" s="51">
        <v>3.816657</v>
      </c>
      <c r="L89" s="51">
        <f t="shared" si="15"/>
        <v>0.591581835</v>
      </c>
      <c r="M89" s="51">
        <v>0</v>
      </c>
      <c r="N89" s="51">
        <v>7.28997</v>
      </c>
      <c r="O89" s="51">
        <v>316.187391</v>
      </c>
      <c r="P89" s="51">
        <f t="shared" si="16"/>
        <v>61.26130700625</v>
      </c>
      <c r="Q89" s="58">
        <f t="shared" si="17"/>
        <v>160.3836897</v>
      </c>
      <c r="R89" s="58">
        <f t="shared" si="18"/>
        <v>79.81017915</v>
      </c>
      <c r="S89" s="58">
        <f t="shared" si="19"/>
        <v>21.32373755655</v>
      </c>
      <c r="T89" s="58">
        <f t="shared" si="20"/>
        <v>88.08199759345</v>
      </c>
      <c r="U89" s="58">
        <f t="shared" si="13"/>
        <v>189.2159143</v>
      </c>
      <c r="V89" s="58"/>
      <c r="W89" s="59">
        <f t="shared" si="21"/>
        <v>0</v>
      </c>
      <c r="X89" s="59">
        <f t="shared" si="22"/>
        <v>320.004048</v>
      </c>
      <c r="Y89" s="59">
        <f t="shared" si="23"/>
        <v>61.85288884125</v>
      </c>
    </row>
    <row r="90" s="35" customFormat="1" ht="70.05" customHeight="1" spans="1:25">
      <c r="A90" s="47">
        <v>85</v>
      </c>
      <c r="B90" s="48" t="s">
        <v>468</v>
      </c>
      <c r="C90" s="49" t="s">
        <v>467</v>
      </c>
      <c r="D90" s="50">
        <f t="shared" si="14"/>
        <v>468.054371</v>
      </c>
      <c r="E90" s="51">
        <v>0</v>
      </c>
      <c r="F90" s="51">
        <v>0</v>
      </c>
      <c r="G90" s="51">
        <v>27.279949</v>
      </c>
      <c r="H90" s="51">
        <v>6.908</v>
      </c>
      <c r="I90" s="51">
        <v>37.825911</v>
      </c>
      <c r="J90" s="51">
        <v>0</v>
      </c>
      <c r="K90" s="51">
        <v>0</v>
      </c>
      <c r="L90" s="51">
        <f t="shared" si="15"/>
        <v>0</v>
      </c>
      <c r="M90" s="51">
        <v>0</v>
      </c>
      <c r="N90" s="51">
        <v>7.05308</v>
      </c>
      <c r="O90" s="51">
        <v>388.987431</v>
      </c>
      <c r="P90" s="51">
        <f t="shared" si="16"/>
        <v>75.36631475625</v>
      </c>
      <c r="Q90" s="58">
        <f t="shared" si="17"/>
        <v>194.4937155</v>
      </c>
      <c r="R90" s="58">
        <f t="shared" si="18"/>
        <v>97.24685775</v>
      </c>
      <c r="S90" s="58">
        <f t="shared" si="19"/>
        <v>34.54065321165</v>
      </c>
      <c r="T90" s="58">
        <f t="shared" si="20"/>
        <v>141.77314453835</v>
      </c>
      <c r="U90" s="58">
        <f t="shared" si="13"/>
        <v>273.5606555</v>
      </c>
      <c r="V90" s="58"/>
      <c r="W90" s="59">
        <f t="shared" si="21"/>
        <v>0</v>
      </c>
      <c r="X90" s="59">
        <f t="shared" si="22"/>
        <v>388.987431</v>
      </c>
      <c r="Y90" s="59">
        <f t="shared" si="23"/>
        <v>75.36631475625</v>
      </c>
    </row>
    <row r="91" s="35" customFormat="1" ht="70.05" customHeight="1" spans="1:25">
      <c r="A91" s="47">
        <v>86</v>
      </c>
      <c r="B91" s="48" t="s">
        <v>28</v>
      </c>
      <c r="C91" s="49" t="s">
        <v>27</v>
      </c>
      <c r="D91" s="50">
        <f t="shared" si="14"/>
        <v>4082.977777</v>
      </c>
      <c r="E91" s="51">
        <v>0</v>
      </c>
      <c r="F91" s="51">
        <v>0</v>
      </c>
      <c r="G91" s="51">
        <v>42.276526</v>
      </c>
      <c r="H91" s="51">
        <v>26.38</v>
      </c>
      <c r="I91" s="51">
        <v>119.147214</v>
      </c>
      <c r="J91" s="51">
        <v>0.226943</v>
      </c>
      <c r="K91" s="51">
        <v>3119.988239</v>
      </c>
      <c r="L91" s="51">
        <f t="shared" si="15"/>
        <v>483.598177045</v>
      </c>
      <c r="M91" s="51">
        <v>0</v>
      </c>
      <c r="N91" s="51">
        <v>171.00818</v>
      </c>
      <c r="O91" s="51">
        <v>603.950675</v>
      </c>
      <c r="P91" s="51">
        <f t="shared" si="16"/>
        <v>117.01544328125</v>
      </c>
      <c r="Q91" s="58">
        <f t="shared" si="17"/>
        <v>2173.9682809</v>
      </c>
      <c r="R91" s="58">
        <f t="shared" si="18"/>
        <v>774.98531655</v>
      </c>
      <c r="S91" s="58">
        <f t="shared" si="19"/>
        <v>207.61007897835</v>
      </c>
      <c r="T91" s="58">
        <f t="shared" si="20"/>
        <v>926.41410057165</v>
      </c>
      <c r="U91" s="58">
        <f t="shared" si="13"/>
        <v>1909.0094961</v>
      </c>
      <c r="V91" s="58"/>
      <c r="W91" s="59">
        <f t="shared" si="21"/>
        <v>0</v>
      </c>
      <c r="X91" s="59">
        <f t="shared" si="22"/>
        <v>3723.938914</v>
      </c>
      <c r="Y91" s="59">
        <f t="shared" si="23"/>
        <v>600.61362032625</v>
      </c>
    </row>
    <row r="92" s="35" customFormat="1" ht="70.05" customHeight="1" spans="1:25">
      <c r="A92" s="47">
        <v>87</v>
      </c>
      <c r="B92" s="48" t="s">
        <v>448</v>
      </c>
      <c r="C92" s="49" t="s">
        <v>447</v>
      </c>
      <c r="D92" s="50">
        <f t="shared" si="14"/>
        <v>7010.567496</v>
      </c>
      <c r="E92" s="51">
        <v>0</v>
      </c>
      <c r="F92" s="51">
        <v>0</v>
      </c>
      <c r="G92" s="51">
        <v>100.185622</v>
      </c>
      <c r="H92" s="51">
        <v>31.2316</v>
      </c>
      <c r="I92" s="51">
        <v>45.984453</v>
      </c>
      <c r="J92" s="51">
        <v>0.129563</v>
      </c>
      <c r="K92" s="51">
        <v>5330.417297</v>
      </c>
      <c r="L92" s="51">
        <f t="shared" si="15"/>
        <v>826.214681035</v>
      </c>
      <c r="M92" s="51">
        <v>0</v>
      </c>
      <c r="N92" s="51">
        <v>71.39579</v>
      </c>
      <c r="O92" s="51">
        <v>1431.223171</v>
      </c>
      <c r="P92" s="51">
        <f t="shared" si="16"/>
        <v>277.29948938125</v>
      </c>
      <c r="Q92" s="58">
        <f t="shared" si="17"/>
        <v>3913.8619637</v>
      </c>
      <c r="R92" s="58">
        <f t="shared" si="18"/>
        <v>1423.88925215</v>
      </c>
      <c r="S92" s="58">
        <f t="shared" si="19"/>
        <v>345.95981676495</v>
      </c>
      <c r="T92" s="58">
        <f t="shared" si="20"/>
        <v>1326.85646338505</v>
      </c>
      <c r="U92" s="58">
        <f t="shared" si="13"/>
        <v>3096.7055323</v>
      </c>
      <c r="V92" s="58"/>
      <c r="W92" s="59">
        <f t="shared" si="21"/>
        <v>0</v>
      </c>
      <c r="X92" s="59">
        <f t="shared" si="22"/>
        <v>6761.640468</v>
      </c>
      <c r="Y92" s="59">
        <f t="shared" si="23"/>
        <v>1103.51417041625</v>
      </c>
    </row>
    <row r="93" s="35" customFormat="1" ht="70.05" customHeight="1" spans="1:25">
      <c r="A93" s="47">
        <v>88</v>
      </c>
      <c r="B93" s="48" t="s">
        <v>472</v>
      </c>
      <c r="C93" s="49" t="s">
        <v>471</v>
      </c>
      <c r="D93" s="50">
        <f t="shared" si="14"/>
        <v>3992.498043</v>
      </c>
      <c r="E93" s="51">
        <v>0</v>
      </c>
      <c r="F93" s="51">
        <v>0</v>
      </c>
      <c r="G93" s="51">
        <v>171.146984</v>
      </c>
      <c r="H93" s="51">
        <v>7.954096</v>
      </c>
      <c r="I93" s="51">
        <v>35.806224</v>
      </c>
      <c r="J93" s="51">
        <v>0.131527</v>
      </c>
      <c r="K93" s="51">
        <v>1315.138605</v>
      </c>
      <c r="L93" s="51">
        <f t="shared" si="15"/>
        <v>203.846483775</v>
      </c>
      <c r="M93" s="51">
        <v>0</v>
      </c>
      <c r="N93" s="51">
        <v>17.36366</v>
      </c>
      <c r="O93" s="51">
        <v>2444.956947</v>
      </c>
      <c r="P93" s="51">
        <f t="shared" si="16"/>
        <v>473.71040848125</v>
      </c>
      <c r="Q93" s="58">
        <f t="shared" si="17"/>
        <v>2011.5616365</v>
      </c>
      <c r="R93" s="58">
        <f t="shared" si="18"/>
        <v>874.26695775</v>
      </c>
      <c r="S93" s="58">
        <f t="shared" si="19"/>
        <v>230.79792216015</v>
      </c>
      <c r="T93" s="58">
        <f t="shared" si="20"/>
        <v>875.87152658985</v>
      </c>
      <c r="U93" s="58">
        <f t="shared" si="13"/>
        <v>1980.9364065</v>
      </c>
      <c r="V93" s="58"/>
      <c r="W93" s="59">
        <f t="shared" si="21"/>
        <v>0</v>
      </c>
      <c r="X93" s="59">
        <f t="shared" si="22"/>
        <v>3760.095552</v>
      </c>
      <c r="Y93" s="59">
        <f t="shared" si="23"/>
        <v>677.55689225625</v>
      </c>
    </row>
    <row r="94" s="35" customFormat="1" ht="70.05" customHeight="1" spans="1:25">
      <c r="A94" s="47">
        <v>89</v>
      </c>
      <c r="B94" s="48" t="s">
        <v>424</v>
      </c>
      <c r="C94" s="49" t="s">
        <v>423</v>
      </c>
      <c r="D94" s="50">
        <f t="shared" si="14"/>
        <v>541.804399</v>
      </c>
      <c r="E94" s="51">
        <v>0.25896</v>
      </c>
      <c r="F94" s="51">
        <v>0</v>
      </c>
      <c r="G94" s="51">
        <v>247.40192</v>
      </c>
      <c r="H94" s="51">
        <v>96.6466</v>
      </c>
      <c r="I94" s="51">
        <v>139.353365</v>
      </c>
      <c r="J94" s="51">
        <v>18.553212</v>
      </c>
      <c r="K94" s="51">
        <v>0</v>
      </c>
      <c r="L94" s="51">
        <f t="shared" si="15"/>
        <v>0</v>
      </c>
      <c r="M94" s="51">
        <v>0</v>
      </c>
      <c r="N94" s="51">
        <v>38.54975</v>
      </c>
      <c r="O94" s="51">
        <v>1.040592</v>
      </c>
      <c r="P94" s="51">
        <f t="shared" si="16"/>
        <v>0.2016147</v>
      </c>
      <c r="Q94" s="58">
        <f t="shared" si="17"/>
        <v>0.520296</v>
      </c>
      <c r="R94" s="58">
        <f t="shared" si="18"/>
        <v>0.260148</v>
      </c>
      <c r="S94" s="58">
        <f t="shared" si="19"/>
        <v>69.042872457</v>
      </c>
      <c r="T94" s="58">
        <f t="shared" si="20"/>
        <v>471.981082543</v>
      </c>
      <c r="U94" s="58">
        <f t="shared" si="13"/>
        <v>541.284103</v>
      </c>
      <c r="V94" s="58"/>
      <c r="W94" s="59">
        <f t="shared" si="21"/>
        <v>0</v>
      </c>
      <c r="X94" s="59">
        <f t="shared" si="22"/>
        <v>1.040592</v>
      </c>
      <c r="Y94" s="59">
        <f t="shared" si="23"/>
        <v>0.2016147</v>
      </c>
    </row>
    <row r="95" s="35" customFormat="1" ht="70.05" customHeight="1" spans="1:25">
      <c r="A95" s="47">
        <v>90</v>
      </c>
      <c r="B95" s="48" t="s">
        <v>389</v>
      </c>
      <c r="C95" s="49" t="s">
        <v>388</v>
      </c>
      <c r="D95" s="50">
        <f t="shared" si="14"/>
        <v>5061.107435</v>
      </c>
      <c r="E95" s="51">
        <v>0.535027</v>
      </c>
      <c r="F95" s="51">
        <v>7.96</v>
      </c>
      <c r="G95" s="51">
        <v>323.098888</v>
      </c>
      <c r="H95" s="51">
        <v>77.2238</v>
      </c>
      <c r="I95" s="51">
        <v>105.110911</v>
      </c>
      <c r="J95" s="51">
        <v>22.142889</v>
      </c>
      <c r="K95" s="51">
        <v>4340.981679</v>
      </c>
      <c r="L95" s="51">
        <f t="shared" si="15"/>
        <v>672.852160245</v>
      </c>
      <c r="M95" s="51">
        <v>0</v>
      </c>
      <c r="N95" s="51">
        <v>183.79671</v>
      </c>
      <c r="O95" s="51">
        <v>0.257531</v>
      </c>
      <c r="P95" s="51">
        <f t="shared" si="16"/>
        <v>0.04989663125</v>
      </c>
      <c r="Q95" s="58">
        <f t="shared" si="17"/>
        <v>2612.6777729</v>
      </c>
      <c r="R95" s="58">
        <f t="shared" si="18"/>
        <v>868.26071855</v>
      </c>
      <c r="S95" s="58">
        <f t="shared" si="19"/>
        <v>268.15195751355</v>
      </c>
      <c r="T95" s="58">
        <f t="shared" si="20"/>
        <v>1312.01698603645</v>
      </c>
      <c r="U95" s="58">
        <f t="shared" si="13"/>
        <v>2448.4296621</v>
      </c>
      <c r="V95" s="58"/>
      <c r="W95" s="59">
        <f t="shared" si="21"/>
        <v>0</v>
      </c>
      <c r="X95" s="59">
        <f t="shared" si="22"/>
        <v>4341.23921</v>
      </c>
      <c r="Y95" s="59">
        <f t="shared" si="23"/>
        <v>672.90205687625</v>
      </c>
    </row>
    <row r="96" s="35" customFormat="1" ht="70.05" customHeight="1" spans="1:25">
      <c r="A96" s="47">
        <v>91</v>
      </c>
      <c r="B96" s="48" t="s">
        <v>455</v>
      </c>
      <c r="C96" s="49" t="s">
        <v>454</v>
      </c>
      <c r="D96" s="50">
        <f t="shared" si="14"/>
        <v>163.203875</v>
      </c>
      <c r="E96" s="51">
        <v>0</v>
      </c>
      <c r="F96" s="51">
        <v>0</v>
      </c>
      <c r="G96" s="51">
        <v>10.790085</v>
      </c>
      <c r="H96" s="51">
        <v>0</v>
      </c>
      <c r="I96" s="51">
        <v>0</v>
      </c>
      <c r="J96" s="51">
        <v>0</v>
      </c>
      <c r="K96" s="51">
        <v>1.368111</v>
      </c>
      <c r="L96" s="51">
        <f t="shared" si="15"/>
        <v>0.212057205</v>
      </c>
      <c r="M96" s="51">
        <v>0</v>
      </c>
      <c r="N96" s="51">
        <v>0</v>
      </c>
      <c r="O96" s="51">
        <v>151.045679</v>
      </c>
      <c r="P96" s="51">
        <f t="shared" si="16"/>
        <v>29.26510030625</v>
      </c>
      <c r="Q96" s="58">
        <f t="shared" si="17"/>
        <v>76.3437061</v>
      </c>
      <c r="R96" s="58">
        <f t="shared" si="18"/>
        <v>38.03504195</v>
      </c>
      <c r="S96" s="58">
        <f t="shared" si="19"/>
        <v>10.19905636725</v>
      </c>
      <c r="T96" s="58">
        <f t="shared" si="20"/>
        <v>38.62607058275</v>
      </c>
      <c r="U96" s="58">
        <f t="shared" si="13"/>
        <v>86.8601689</v>
      </c>
      <c r="V96" s="58"/>
      <c r="W96" s="59">
        <f t="shared" si="21"/>
        <v>0</v>
      </c>
      <c r="X96" s="59">
        <f t="shared" si="22"/>
        <v>152.41379</v>
      </c>
      <c r="Y96" s="59">
        <f t="shared" si="23"/>
        <v>29.47715751125</v>
      </c>
    </row>
    <row r="97" s="35" customFormat="1" ht="70.05" customHeight="1" spans="1:25">
      <c r="A97" s="47">
        <v>92</v>
      </c>
      <c r="B97" s="48" t="s">
        <v>761</v>
      </c>
      <c r="C97" s="49" t="s">
        <v>762</v>
      </c>
      <c r="D97" s="50">
        <f t="shared" si="14"/>
        <v>1177.690127</v>
      </c>
      <c r="E97" s="51">
        <v>0</v>
      </c>
      <c r="F97" s="51">
        <v>0</v>
      </c>
      <c r="G97" s="51">
        <v>253.497732</v>
      </c>
      <c r="H97" s="51">
        <v>13.3432</v>
      </c>
      <c r="I97" s="51">
        <v>88.044593</v>
      </c>
      <c r="J97" s="51">
        <v>0</v>
      </c>
      <c r="K97" s="51">
        <v>772.41532</v>
      </c>
      <c r="L97" s="51">
        <f t="shared" si="15"/>
        <v>119.7243746</v>
      </c>
      <c r="M97" s="51">
        <v>0</v>
      </c>
      <c r="N97" s="51">
        <v>50.2713</v>
      </c>
      <c r="O97" s="51">
        <v>0.117982</v>
      </c>
      <c r="P97" s="51">
        <f t="shared" si="16"/>
        <v>0.0228590125</v>
      </c>
      <c r="Q97" s="58">
        <f t="shared" si="17"/>
        <v>463.508183</v>
      </c>
      <c r="R97" s="58">
        <f t="shared" si="18"/>
        <v>154.5125595</v>
      </c>
      <c r="S97" s="58">
        <f t="shared" si="19"/>
        <v>93.1323643497</v>
      </c>
      <c r="T97" s="58">
        <f t="shared" si="20"/>
        <v>466.5370201503</v>
      </c>
      <c r="U97" s="58">
        <f t="shared" si="13"/>
        <v>714.181944</v>
      </c>
      <c r="V97" s="58"/>
      <c r="W97" s="59">
        <f t="shared" si="21"/>
        <v>0</v>
      </c>
      <c r="X97" s="59">
        <f t="shared" si="22"/>
        <v>772.533302</v>
      </c>
      <c r="Y97" s="59">
        <f t="shared" si="23"/>
        <v>119.7472336125</v>
      </c>
    </row>
    <row r="98" s="35" customFormat="1" ht="70.05" customHeight="1" spans="1:25">
      <c r="A98" s="47">
        <v>93</v>
      </c>
      <c r="B98" s="48" t="s">
        <v>222</v>
      </c>
      <c r="C98" s="49" t="s">
        <v>221</v>
      </c>
      <c r="D98" s="50">
        <f t="shared" si="14"/>
        <v>2120.574847</v>
      </c>
      <c r="E98" s="51">
        <v>0</v>
      </c>
      <c r="F98" s="51">
        <v>0</v>
      </c>
      <c r="G98" s="51">
        <v>116.942817</v>
      </c>
      <c r="H98" s="51">
        <v>0</v>
      </c>
      <c r="I98" s="51">
        <v>0</v>
      </c>
      <c r="J98" s="51">
        <v>0.052331</v>
      </c>
      <c r="K98" s="51">
        <v>381.362626</v>
      </c>
      <c r="L98" s="51">
        <f t="shared" si="15"/>
        <v>59.11120703</v>
      </c>
      <c r="M98" s="51">
        <v>942.333904</v>
      </c>
      <c r="N98" s="51">
        <v>13.11221</v>
      </c>
      <c r="O98" s="51">
        <v>666.770959</v>
      </c>
      <c r="P98" s="51">
        <f t="shared" si="16"/>
        <v>129.18687330625</v>
      </c>
      <c r="Q98" s="58">
        <f t="shared" si="17"/>
        <v>1504.5369591</v>
      </c>
      <c r="R98" s="58">
        <f t="shared" si="18"/>
        <v>242.96526495</v>
      </c>
      <c r="S98" s="58">
        <f t="shared" si="19"/>
        <v>72.45418707945</v>
      </c>
      <c r="T98" s="58">
        <f t="shared" si="20"/>
        <v>300.61843587055</v>
      </c>
      <c r="U98" s="58">
        <f t="shared" si="13"/>
        <v>616.0378879</v>
      </c>
      <c r="V98" s="58"/>
      <c r="W98" s="59">
        <f t="shared" si="21"/>
        <v>0</v>
      </c>
      <c r="X98" s="59">
        <f t="shared" si="22"/>
        <v>1048.133585</v>
      </c>
      <c r="Y98" s="59">
        <f t="shared" si="23"/>
        <v>188.29808033625</v>
      </c>
    </row>
    <row r="99" s="35" customFormat="1" ht="70.05" customHeight="1" spans="1:25">
      <c r="A99" s="47">
        <v>94</v>
      </c>
      <c r="B99" s="48" t="s">
        <v>195</v>
      </c>
      <c r="C99" s="49" t="s">
        <v>194</v>
      </c>
      <c r="D99" s="50">
        <f t="shared" si="14"/>
        <v>2322.9878</v>
      </c>
      <c r="E99" s="51">
        <v>0</v>
      </c>
      <c r="F99" s="51">
        <v>0</v>
      </c>
      <c r="G99" s="51">
        <v>128.539692</v>
      </c>
      <c r="H99" s="51">
        <v>0</v>
      </c>
      <c r="I99" s="51">
        <v>0</v>
      </c>
      <c r="J99" s="51">
        <v>0.041034</v>
      </c>
      <c r="K99" s="51">
        <v>920.826022</v>
      </c>
      <c r="L99" s="51">
        <f t="shared" si="15"/>
        <v>142.72803341</v>
      </c>
      <c r="M99" s="51">
        <v>0</v>
      </c>
      <c r="N99" s="51">
        <v>13.01885</v>
      </c>
      <c r="O99" s="51">
        <v>1260.562202</v>
      </c>
      <c r="P99" s="51">
        <f t="shared" si="16"/>
        <v>244.2339266375</v>
      </c>
      <c r="Q99" s="58">
        <f t="shared" si="17"/>
        <v>1182.7767142</v>
      </c>
      <c r="R99" s="58">
        <f t="shared" si="18"/>
        <v>499.3057549</v>
      </c>
      <c r="S99" s="58">
        <f t="shared" si="19"/>
        <v>131.8946820057</v>
      </c>
      <c r="T99" s="58">
        <f t="shared" si="20"/>
        <v>509.0106488943</v>
      </c>
      <c r="U99" s="58">
        <f t="shared" si="13"/>
        <v>1140.2110858</v>
      </c>
      <c r="V99" s="58"/>
      <c r="W99" s="59">
        <f t="shared" si="21"/>
        <v>0</v>
      </c>
      <c r="X99" s="59">
        <f t="shared" si="22"/>
        <v>2181.388224</v>
      </c>
      <c r="Y99" s="59">
        <f t="shared" si="23"/>
        <v>386.9619600475</v>
      </c>
    </row>
    <row r="100" s="35" customFormat="1" ht="70.05" customHeight="1" spans="1:25">
      <c r="A100" s="47">
        <v>95</v>
      </c>
      <c r="B100" s="48" t="s">
        <v>229</v>
      </c>
      <c r="C100" s="49" t="s">
        <v>228</v>
      </c>
      <c r="D100" s="50">
        <f t="shared" si="14"/>
        <v>836.453908</v>
      </c>
      <c r="E100" s="51">
        <v>0</v>
      </c>
      <c r="F100" s="51">
        <v>0</v>
      </c>
      <c r="G100" s="51">
        <v>54.485772</v>
      </c>
      <c r="H100" s="51">
        <v>0</v>
      </c>
      <c r="I100" s="51">
        <v>0</v>
      </c>
      <c r="J100" s="51">
        <v>0</v>
      </c>
      <c r="K100" s="51">
        <v>2.002628</v>
      </c>
      <c r="L100" s="51">
        <f t="shared" si="15"/>
        <v>0.31040734</v>
      </c>
      <c r="M100" s="51">
        <v>0</v>
      </c>
      <c r="N100" s="51">
        <v>1.59746</v>
      </c>
      <c r="O100" s="51">
        <v>778.368048</v>
      </c>
      <c r="P100" s="51">
        <f t="shared" si="16"/>
        <v>150.8088093</v>
      </c>
      <c r="Q100" s="58">
        <f t="shared" si="17"/>
        <v>390.3856008</v>
      </c>
      <c r="R100" s="58">
        <f t="shared" si="18"/>
        <v>194.9925376</v>
      </c>
      <c r="S100" s="58">
        <f t="shared" si="19"/>
        <v>52.1606068812</v>
      </c>
      <c r="T100" s="58">
        <f t="shared" si="20"/>
        <v>198.9151627188</v>
      </c>
      <c r="U100" s="58">
        <f t="shared" si="13"/>
        <v>446.0683072</v>
      </c>
      <c r="V100" s="58"/>
      <c r="W100" s="59">
        <f t="shared" si="21"/>
        <v>0</v>
      </c>
      <c r="X100" s="59">
        <f t="shared" si="22"/>
        <v>780.370676</v>
      </c>
      <c r="Y100" s="59">
        <f t="shared" si="23"/>
        <v>151.11921664</v>
      </c>
    </row>
    <row r="101" s="35" customFormat="1" ht="70.05" customHeight="1" spans="1:25">
      <c r="A101" s="47">
        <v>96</v>
      </c>
      <c r="B101" s="48" t="s">
        <v>184</v>
      </c>
      <c r="C101" s="49" t="s">
        <v>183</v>
      </c>
      <c r="D101" s="50">
        <f t="shared" si="14"/>
        <v>327.66496</v>
      </c>
      <c r="E101" s="51">
        <v>0</v>
      </c>
      <c r="F101" s="51">
        <v>0</v>
      </c>
      <c r="G101" s="51">
        <v>21.203097</v>
      </c>
      <c r="H101" s="51">
        <v>0</v>
      </c>
      <c r="I101" s="51">
        <v>0</v>
      </c>
      <c r="J101" s="51">
        <v>0</v>
      </c>
      <c r="K101" s="51">
        <v>0</v>
      </c>
      <c r="L101" s="51">
        <f t="shared" si="15"/>
        <v>0</v>
      </c>
      <c r="M101" s="51">
        <v>0</v>
      </c>
      <c r="N101" s="51">
        <v>3.56048</v>
      </c>
      <c r="O101" s="51">
        <v>302.901383</v>
      </c>
      <c r="P101" s="51">
        <f t="shared" si="16"/>
        <v>58.68714295625</v>
      </c>
      <c r="Q101" s="58">
        <f t="shared" si="17"/>
        <v>151.4506915</v>
      </c>
      <c r="R101" s="58">
        <f t="shared" si="18"/>
        <v>75.72534575</v>
      </c>
      <c r="S101" s="58">
        <f t="shared" si="19"/>
        <v>20.26319384745</v>
      </c>
      <c r="T101" s="58">
        <f t="shared" si="20"/>
        <v>80.22572890255</v>
      </c>
      <c r="U101" s="58">
        <f t="shared" si="13"/>
        <v>176.2142685</v>
      </c>
      <c r="V101" s="58"/>
      <c r="W101" s="59">
        <f t="shared" si="21"/>
        <v>0</v>
      </c>
      <c r="X101" s="59">
        <f t="shared" si="22"/>
        <v>302.901383</v>
      </c>
      <c r="Y101" s="59">
        <f t="shared" si="23"/>
        <v>58.68714295625</v>
      </c>
    </row>
    <row r="102" s="35" customFormat="1" ht="70.05" customHeight="1" spans="1:25">
      <c r="A102" s="47">
        <v>97</v>
      </c>
      <c r="B102" s="61" t="s">
        <v>344</v>
      </c>
      <c r="C102" s="62" t="s">
        <v>343</v>
      </c>
      <c r="D102" s="50">
        <f t="shared" si="14"/>
        <v>0</v>
      </c>
      <c r="E102" s="51">
        <v>0</v>
      </c>
      <c r="F102" s="51">
        <v>0</v>
      </c>
      <c r="G102" s="51">
        <v>0</v>
      </c>
      <c r="H102" s="51">
        <v>0</v>
      </c>
      <c r="I102" s="51">
        <v>0</v>
      </c>
      <c r="J102" s="51">
        <v>0</v>
      </c>
      <c r="K102" s="51">
        <v>0</v>
      </c>
      <c r="L102" s="51">
        <f t="shared" si="15"/>
        <v>0</v>
      </c>
      <c r="M102" s="51">
        <v>0</v>
      </c>
      <c r="N102" s="51">
        <v>0</v>
      </c>
      <c r="O102" s="51">
        <v>0</v>
      </c>
      <c r="P102" s="51">
        <f t="shared" si="16"/>
        <v>0</v>
      </c>
      <c r="Q102" s="58">
        <f t="shared" si="17"/>
        <v>0</v>
      </c>
      <c r="R102" s="58">
        <f t="shared" si="18"/>
        <v>0</v>
      </c>
      <c r="S102" s="58">
        <f t="shared" si="19"/>
        <v>0</v>
      </c>
      <c r="T102" s="58">
        <f t="shared" si="20"/>
        <v>0</v>
      </c>
      <c r="U102" s="58">
        <f t="shared" si="13"/>
        <v>0</v>
      </c>
      <c r="V102" s="58"/>
      <c r="W102" s="59">
        <f t="shared" si="21"/>
        <v>0</v>
      </c>
      <c r="X102" s="59">
        <f t="shared" si="22"/>
        <v>0</v>
      </c>
      <c r="Y102" s="59">
        <f t="shared" si="23"/>
        <v>0</v>
      </c>
    </row>
    <row r="103" s="35" customFormat="1" ht="70.05" customHeight="1" spans="1:25">
      <c r="A103" s="47">
        <v>98</v>
      </c>
      <c r="B103" s="61" t="s">
        <v>351</v>
      </c>
      <c r="C103" s="62" t="s">
        <v>350</v>
      </c>
      <c r="D103" s="50">
        <f t="shared" si="14"/>
        <v>0</v>
      </c>
      <c r="E103" s="51">
        <v>0</v>
      </c>
      <c r="F103" s="51">
        <v>0</v>
      </c>
      <c r="G103" s="51">
        <v>0</v>
      </c>
      <c r="H103" s="51">
        <v>0</v>
      </c>
      <c r="I103" s="51">
        <v>0</v>
      </c>
      <c r="J103" s="51">
        <v>0</v>
      </c>
      <c r="K103" s="51">
        <v>0</v>
      </c>
      <c r="L103" s="51">
        <f t="shared" si="15"/>
        <v>0</v>
      </c>
      <c r="M103" s="51">
        <v>0</v>
      </c>
      <c r="N103" s="51">
        <v>0</v>
      </c>
      <c r="O103" s="51">
        <v>0</v>
      </c>
      <c r="P103" s="51">
        <f t="shared" si="16"/>
        <v>0</v>
      </c>
      <c r="Q103" s="58">
        <f t="shared" si="17"/>
        <v>0</v>
      </c>
      <c r="R103" s="58">
        <f t="shared" si="18"/>
        <v>0</v>
      </c>
      <c r="S103" s="58">
        <f t="shared" si="19"/>
        <v>0</v>
      </c>
      <c r="T103" s="58">
        <f t="shared" si="20"/>
        <v>0</v>
      </c>
      <c r="U103" s="58">
        <f t="shared" si="13"/>
        <v>0</v>
      </c>
      <c r="V103" s="58"/>
      <c r="W103" s="59">
        <f t="shared" si="21"/>
        <v>0</v>
      </c>
      <c r="X103" s="59">
        <f t="shared" si="22"/>
        <v>0</v>
      </c>
      <c r="Y103" s="59">
        <f t="shared" si="23"/>
        <v>0</v>
      </c>
    </row>
    <row r="104" s="35" customFormat="1" ht="70.05" customHeight="1" spans="1:25">
      <c r="A104" s="47">
        <v>99</v>
      </c>
      <c r="B104" s="63" t="s">
        <v>470</v>
      </c>
      <c r="C104" s="64" t="s">
        <v>469</v>
      </c>
      <c r="D104" s="50">
        <f t="shared" si="14"/>
        <v>0</v>
      </c>
      <c r="E104" s="51">
        <v>0</v>
      </c>
      <c r="F104" s="51">
        <v>0</v>
      </c>
      <c r="G104" s="51">
        <v>0</v>
      </c>
      <c r="H104" s="51">
        <v>0</v>
      </c>
      <c r="I104" s="51">
        <v>0</v>
      </c>
      <c r="J104" s="51">
        <v>0</v>
      </c>
      <c r="K104" s="51">
        <v>0</v>
      </c>
      <c r="L104" s="51">
        <f t="shared" si="15"/>
        <v>0</v>
      </c>
      <c r="M104" s="51">
        <v>0</v>
      </c>
      <c r="N104" s="51">
        <v>0</v>
      </c>
      <c r="O104" s="51">
        <v>0</v>
      </c>
      <c r="P104" s="51">
        <f t="shared" si="16"/>
        <v>0</v>
      </c>
      <c r="Q104" s="58">
        <f t="shared" si="17"/>
        <v>0</v>
      </c>
      <c r="R104" s="58">
        <f t="shared" si="18"/>
        <v>0</v>
      </c>
      <c r="S104" s="58">
        <f t="shared" si="19"/>
        <v>0</v>
      </c>
      <c r="T104" s="58">
        <f t="shared" si="20"/>
        <v>0</v>
      </c>
      <c r="U104" s="58">
        <f t="shared" si="13"/>
        <v>0</v>
      </c>
      <c r="V104" s="58"/>
      <c r="W104" s="59">
        <f t="shared" si="21"/>
        <v>0</v>
      </c>
      <c r="X104" s="59">
        <f t="shared" si="22"/>
        <v>0</v>
      </c>
      <c r="Y104" s="59">
        <f t="shared" si="23"/>
        <v>0</v>
      </c>
    </row>
    <row r="105" s="35" customFormat="1" ht="43.05" customHeight="1" spans="1:22">
      <c r="A105" s="65" t="s">
        <v>782</v>
      </c>
      <c r="B105" s="65"/>
      <c r="C105" s="65"/>
      <c r="D105" s="65"/>
      <c r="E105" s="65"/>
      <c r="F105" s="65"/>
      <c r="G105" s="65"/>
      <c r="H105" s="65"/>
      <c r="I105" s="65"/>
      <c r="J105" s="65"/>
      <c r="K105" s="65"/>
      <c r="L105" s="65"/>
      <c r="M105" s="65"/>
      <c r="N105" s="65"/>
      <c r="O105" s="65"/>
      <c r="P105" s="65"/>
      <c r="Q105" s="65"/>
      <c r="R105" s="65"/>
      <c r="S105" s="65"/>
      <c r="T105" s="65"/>
      <c r="U105" s="65"/>
      <c r="V105" s="65"/>
    </row>
  </sheetData>
  <mergeCells count="22">
    <mergeCell ref="A2:V2"/>
    <mergeCell ref="A3:V3"/>
    <mergeCell ref="Q4:U4"/>
    <mergeCell ref="A105:V105"/>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V4:V5"/>
    <mergeCell ref="W4:W5"/>
  </mergeCells>
  <conditionalFormatting sqref="C104">
    <cfRule type="duplicateValues" dxfId="1" priority="2"/>
  </conditionalFormatting>
  <conditionalFormatting sqref="C102:C103">
    <cfRule type="duplicateValues" dxfId="1" priority="1"/>
  </conditionalFormatting>
  <pageMargins left="0.393055555555556" right="0" top="1" bottom="1" header="0.5" footer="0.5"/>
  <pageSetup paperSize="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05"/>
  <sheetViews>
    <sheetView zoomScale="90" zoomScaleNormal="90" topLeftCell="C1" workbookViewId="0">
      <selection activeCell="AA6" sqref="AA6"/>
    </sheetView>
  </sheetViews>
  <sheetFormatPr defaultColWidth="9" defaultRowHeight="13.5"/>
  <cols>
    <col min="1" max="1" width="2.775" style="3" customWidth="1"/>
    <col min="2" max="2" width="17" style="3" customWidth="1"/>
    <col min="3" max="3" width="6.775" style="4" customWidth="1"/>
    <col min="4" max="4" width="11.1083333333333" style="3" customWidth="1"/>
    <col min="5" max="5" width="6.44166666666667" style="3" customWidth="1"/>
    <col min="6" max="6" width="5.88333333333333" style="3" customWidth="1"/>
    <col min="7" max="7" width="9.88333333333333" style="3" customWidth="1"/>
    <col min="8" max="8" width="7.88333333333333" style="3" customWidth="1"/>
    <col min="9" max="10" width="8.33333333333333" style="3" customWidth="1"/>
    <col min="11" max="11" width="11" style="3" customWidth="1"/>
    <col min="12" max="12" width="10.775" style="3" customWidth="1"/>
    <col min="13" max="13" width="7.66666666666667" style="3" customWidth="1"/>
    <col min="14" max="14" width="10.5583333333333" style="3" customWidth="1"/>
    <col min="15" max="15" width="8.775" style="3" customWidth="1"/>
    <col min="16" max="17" width="10.4416666666667" style="3" customWidth="1"/>
    <col min="18" max="18" width="11.3333333333333" style="3" customWidth="1"/>
    <col min="19" max="19" width="9.775" style="3" customWidth="1"/>
    <col min="20" max="20" width="10" style="3" customWidth="1"/>
    <col min="21" max="21" width="9.775" style="3" customWidth="1"/>
    <col min="22" max="22" width="10.3333333333333" style="3" customWidth="1"/>
    <col min="23" max="23" width="4.88333333333333" style="5" customWidth="1"/>
    <col min="24" max="24" width="9.10833333333333" style="3" hidden="1" customWidth="1"/>
    <col min="25" max="25" width="11" style="3" customWidth="1"/>
    <col min="26" max="26" width="9.55833333333333" style="3" customWidth="1"/>
    <col min="27" max="16384" width="9" style="3"/>
  </cols>
  <sheetData>
    <row r="1" ht="18" customHeight="1" spans="1:26">
      <c r="A1" s="3" t="s">
        <v>783</v>
      </c>
      <c r="B1" s="3">
        <v>1</v>
      </c>
      <c r="C1" s="3">
        <v>2</v>
      </c>
      <c r="D1" s="3">
        <v>3</v>
      </c>
      <c r="E1" s="3">
        <v>4</v>
      </c>
      <c r="F1" s="3">
        <v>5</v>
      </c>
      <c r="G1" s="3">
        <v>6</v>
      </c>
      <c r="H1" s="3">
        <v>7</v>
      </c>
      <c r="I1" s="3">
        <v>8</v>
      </c>
      <c r="J1" s="3">
        <v>9</v>
      </c>
      <c r="K1" s="3">
        <v>10</v>
      </c>
      <c r="L1" s="3">
        <v>11</v>
      </c>
      <c r="M1" s="3">
        <v>12</v>
      </c>
      <c r="N1" s="3">
        <v>13</v>
      </c>
      <c r="O1" s="3">
        <v>14</v>
      </c>
      <c r="P1" s="3">
        <v>15</v>
      </c>
      <c r="Q1" s="3">
        <v>16</v>
      </c>
      <c r="R1" s="3">
        <v>17</v>
      </c>
      <c r="S1" s="3">
        <v>18</v>
      </c>
      <c r="T1" s="3">
        <v>19</v>
      </c>
      <c r="U1" s="3">
        <v>20</v>
      </c>
      <c r="V1" s="3">
        <v>21</v>
      </c>
      <c r="W1" s="3">
        <v>22</v>
      </c>
      <c r="X1" s="3">
        <v>23</v>
      </c>
      <c r="Y1" s="3">
        <v>24</v>
      </c>
      <c r="Z1" s="3">
        <v>25</v>
      </c>
    </row>
    <row r="2" ht="18.75" spans="1:23">
      <c r="A2" s="6" t="s">
        <v>784</v>
      </c>
      <c r="B2" s="6"/>
      <c r="C2" s="7"/>
      <c r="D2" s="6"/>
      <c r="E2" s="6"/>
      <c r="F2" s="6"/>
      <c r="G2" s="6"/>
      <c r="H2" s="6"/>
      <c r="I2" s="6"/>
      <c r="J2" s="6"/>
      <c r="K2" s="6"/>
      <c r="L2" s="6"/>
      <c r="M2" s="6"/>
      <c r="N2" s="6"/>
      <c r="O2" s="6"/>
      <c r="P2" s="6"/>
      <c r="Q2" s="6"/>
      <c r="R2" s="6"/>
      <c r="S2" s="6"/>
      <c r="T2" s="6"/>
      <c r="U2" s="6"/>
      <c r="V2" s="6"/>
      <c r="W2" s="18"/>
    </row>
    <row r="3" ht="15" customHeight="1" spans="1:23">
      <c r="A3" s="8" t="s">
        <v>739</v>
      </c>
      <c r="B3" s="8"/>
      <c r="C3" s="9"/>
      <c r="D3" s="8"/>
      <c r="E3" s="8"/>
      <c r="F3" s="8"/>
      <c r="G3" s="8"/>
      <c r="H3" s="8"/>
      <c r="I3" s="8"/>
      <c r="J3" s="8"/>
      <c r="K3" s="8"/>
      <c r="L3" s="8"/>
      <c r="M3" s="8"/>
      <c r="N3" s="8"/>
      <c r="O3" s="8"/>
      <c r="P3" s="8"/>
      <c r="Q3" s="8"/>
      <c r="R3" s="8"/>
      <c r="S3" s="8"/>
      <c r="T3" s="8"/>
      <c r="U3" s="8"/>
      <c r="V3" s="8"/>
      <c r="W3" s="19"/>
    </row>
    <row r="4" s="1" customFormat="1" ht="21" customHeight="1" spans="1:30">
      <c r="A4" s="10" t="s">
        <v>2</v>
      </c>
      <c r="B4" s="11" t="s">
        <v>740</v>
      </c>
      <c r="C4" s="11" t="s">
        <v>741</v>
      </c>
      <c r="D4" s="11" t="s">
        <v>742</v>
      </c>
      <c r="E4" s="11" t="s">
        <v>768</v>
      </c>
      <c r="F4" s="11" t="s">
        <v>769</v>
      </c>
      <c r="G4" s="11" t="s">
        <v>770</v>
      </c>
      <c r="H4" s="11" t="s">
        <v>771</v>
      </c>
      <c r="I4" s="11" t="s">
        <v>772</v>
      </c>
      <c r="J4" s="11" t="s">
        <v>773</v>
      </c>
      <c r="K4" s="17" t="s">
        <v>743</v>
      </c>
      <c r="L4" s="17" t="s">
        <v>744</v>
      </c>
      <c r="M4" s="11" t="s">
        <v>785</v>
      </c>
      <c r="N4" s="11" t="s">
        <v>774</v>
      </c>
      <c r="O4" s="11" t="s">
        <v>775</v>
      </c>
      <c r="P4" s="17" t="s">
        <v>747</v>
      </c>
      <c r="Q4" s="17" t="s">
        <v>748</v>
      </c>
      <c r="R4" s="20" t="s">
        <v>749</v>
      </c>
      <c r="S4" s="20"/>
      <c r="T4" s="20"/>
      <c r="U4" s="20"/>
      <c r="V4" s="20"/>
      <c r="W4" s="21" t="s">
        <v>750</v>
      </c>
      <c r="X4" s="22" t="s">
        <v>751</v>
      </c>
      <c r="AA4" s="2"/>
      <c r="AB4" s="2"/>
      <c r="AC4" s="2"/>
      <c r="AD4" s="2"/>
    </row>
    <row r="5" s="1" customFormat="1" ht="37.95" customHeight="1" spans="1:30">
      <c r="A5" s="10"/>
      <c r="B5" s="11"/>
      <c r="C5" s="11"/>
      <c r="D5" s="11"/>
      <c r="E5" s="11"/>
      <c r="F5" s="11"/>
      <c r="G5" s="11"/>
      <c r="H5" s="11"/>
      <c r="I5" s="11"/>
      <c r="J5" s="11"/>
      <c r="K5" s="17"/>
      <c r="L5" s="17"/>
      <c r="M5" s="11"/>
      <c r="N5" s="11"/>
      <c r="O5" s="11"/>
      <c r="P5" s="17"/>
      <c r="Q5" s="17"/>
      <c r="R5" s="20" t="s">
        <v>754</v>
      </c>
      <c r="S5" s="20" t="s">
        <v>755</v>
      </c>
      <c r="T5" s="20" t="s">
        <v>756</v>
      </c>
      <c r="U5" s="23" t="s">
        <v>757</v>
      </c>
      <c r="V5" s="23" t="s">
        <v>758</v>
      </c>
      <c r="W5" s="21"/>
      <c r="X5" s="22"/>
      <c r="Y5" s="27" t="s">
        <v>776</v>
      </c>
      <c r="Z5" s="27" t="s">
        <v>777</v>
      </c>
      <c r="AA5" s="2"/>
      <c r="AB5" s="2"/>
      <c r="AC5" s="2"/>
      <c r="AD5" s="2"/>
    </row>
    <row r="6" s="2" customFormat="1" ht="60" customHeight="1" spans="1:26">
      <c r="A6" s="12">
        <v>1</v>
      </c>
      <c r="B6" s="13" t="s">
        <v>175</v>
      </c>
      <c r="C6" s="14" t="s">
        <v>174</v>
      </c>
      <c r="D6" s="15">
        <f>E6+F6+G6+H6+I6+J6+K6+M6+N6+O6+P6</f>
        <v>647.640665</v>
      </c>
      <c r="E6" s="16">
        <v>0</v>
      </c>
      <c r="F6" s="16">
        <v>0</v>
      </c>
      <c r="G6" s="16">
        <v>41.251454</v>
      </c>
      <c r="H6" s="16">
        <v>0</v>
      </c>
      <c r="I6" s="16">
        <v>3.38224</v>
      </c>
      <c r="J6" s="16">
        <v>2.470935</v>
      </c>
      <c r="K6" s="16">
        <v>0</v>
      </c>
      <c r="L6" s="16">
        <f>K6*0.155</f>
        <v>0</v>
      </c>
      <c r="M6" s="16">
        <v>0</v>
      </c>
      <c r="N6" s="16">
        <v>0</v>
      </c>
      <c r="O6" s="16">
        <v>11.0594</v>
      </c>
      <c r="P6" s="16">
        <v>589.476636</v>
      </c>
      <c r="Q6" s="16">
        <f>P6*0.19375</f>
        <v>114.211098225</v>
      </c>
      <c r="R6" s="24">
        <f>F6+K6*0.6+N6+P6*0.5</f>
        <v>294.738318</v>
      </c>
      <c r="S6" s="24">
        <f>K6*0.2+M6*0.5+P6*0.25</f>
        <v>147.369159</v>
      </c>
      <c r="T6" s="24">
        <f>G6*0.1521+I6*0.225+K6*0.045+M6*0.5+P6*0.05625</f>
        <v>40.1934109284</v>
      </c>
      <c r="U6" s="24">
        <f>E6+G6*0.8479+H6+I6*0.775+J6+K6*0.155+O6+P6*0.19375</f>
        <v>165.3397770716</v>
      </c>
      <c r="V6" s="24">
        <f>SUM(S6:U6)</f>
        <v>352.902347</v>
      </c>
      <c r="W6" s="25"/>
      <c r="X6" s="26">
        <f>R6+S6+T6+U6-D6</f>
        <v>0</v>
      </c>
      <c r="Y6" s="26">
        <f>K6+P6</f>
        <v>589.476636</v>
      </c>
      <c r="Z6" s="26">
        <f>L6+Q6</f>
        <v>114.211098225</v>
      </c>
    </row>
    <row r="7" s="2" customFormat="1" ht="60" customHeight="1" spans="1:26">
      <c r="A7" s="12">
        <v>2</v>
      </c>
      <c r="B7" s="13" t="s">
        <v>281</v>
      </c>
      <c r="C7" s="14" t="s">
        <v>280</v>
      </c>
      <c r="D7" s="15">
        <f t="shared" ref="D7:D70" si="0">E7+F7+G7+H7+I7+J7+K7+M7+N7+O7+P7</f>
        <v>866.859505</v>
      </c>
      <c r="E7" s="16">
        <v>0</v>
      </c>
      <c r="F7" s="16">
        <v>0</v>
      </c>
      <c r="G7" s="16">
        <v>49.722876</v>
      </c>
      <c r="H7" s="16">
        <v>0</v>
      </c>
      <c r="I7" s="16">
        <v>0</v>
      </c>
      <c r="J7" s="16">
        <v>0</v>
      </c>
      <c r="K7" s="16">
        <v>100.651727</v>
      </c>
      <c r="L7" s="16">
        <f t="shared" ref="L7:L70" si="1">K7*0.155</f>
        <v>15.601017685</v>
      </c>
      <c r="M7" s="16">
        <v>0</v>
      </c>
      <c r="N7" s="16">
        <v>0</v>
      </c>
      <c r="O7" s="16">
        <v>6.15812</v>
      </c>
      <c r="P7" s="16">
        <v>710.326782</v>
      </c>
      <c r="Q7" s="16">
        <f t="shared" ref="Q7:Q70" si="2">P7*0.19375</f>
        <v>137.6258140125</v>
      </c>
      <c r="R7" s="24">
        <f t="shared" ref="R7:R70" si="3">F7+K7*0.6+N7+P7*0.5</f>
        <v>415.5544272</v>
      </c>
      <c r="S7" s="24">
        <f t="shared" ref="S7:S70" si="4">K7*0.2+M7*0.5+P7*0.25</f>
        <v>197.7120409</v>
      </c>
      <c r="T7" s="24">
        <f t="shared" ref="T7:T70" si="5">G7*0.1521+I7*0.225+K7*0.045+M7*0.5+P7*0.05625</f>
        <v>52.0480586421</v>
      </c>
      <c r="U7" s="24">
        <f t="shared" ref="U7:U70" si="6">E7+G7*0.8479+H7+I7*0.775+J7+K7*0.155+O7+P7*0.19375</f>
        <v>201.5449782579</v>
      </c>
      <c r="V7" s="24">
        <f t="shared" ref="V7:V70" si="7">SUM(S7:U7)</f>
        <v>451.3050778</v>
      </c>
      <c r="W7" s="25"/>
      <c r="X7" s="26">
        <f t="shared" ref="X7:X70" si="8">R7+S7+T7+U7-D7</f>
        <v>0</v>
      </c>
      <c r="Y7" s="26">
        <f t="shared" ref="Y7:Y70" si="9">K7+P7</f>
        <v>810.978509</v>
      </c>
      <c r="Z7" s="26">
        <f t="shared" ref="Z7:Z70" si="10">L7+Q7</f>
        <v>153.2268316975</v>
      </c>
    </row>
    <row r="8" s="2" customFormat="1" ht="60" customHeight="1" spans="1:26">
      <c r="A8" s="12">
        <v>3</v>
      </c>
      <c r="B8" s="13" t="s">
        <v>495</v>
      </c>
      <c r="C8" s="14" t="s">
        <v>494</v>
      </c>
      <c r="D8" s="15">
        <f t="shared" si="0"/>
        <v>270.632289</v>
      </c>
      <c r="E8" s="16">
        <v>0</v>
      </c>
      <c r="F8" s="16">
        <v>0</v>
      </c>
      <c r="G8" s="16">
        <v>17.485451</v>
      </c>
      <c r="H8" s="16">
        <v>0</v>
      </c>
      <c r="I8" s="16">
        <v>0</v>
      </c>
      <c r="J8" s="16">
        <v>0.027268</v>
      </c>
      <c r="K8" s="16">
        <v>-1.725638</v>
      </c>
      <c r="L8" s="16">
        <f t="shared" si="1"/>
        <v>-0.26747389</v>
      </c>
      <c r="M8" s="16">
        <v>0</v>
      </c>
      <c r="N8" s="16">
        <v>0</v>
      </c>
      <c r="O8" s="16">
        <v>5.05304</v>
      </c>
      <c r="P8" s="16">
        <v>249.792168</v>
      </c>
      <c r="Q8" s="16">
        <f t="shared" si="2"/>
        <v>48.39723255</v>
      </c>
      <c r="R8" s="24">
        <f t="shared" si="3"/>
        <v>123.8607012</v>
      </c>
      <c r="S8" s="24">
        <f t="shared" si="4"/>
        <v>62.1029144</v>
      </c>
      <c r="T8" s="24">
        <f t="shared" si="5"/>
        <v>16.6326928371</v>
      </c>
      <c r="U8" s="24">
        <f t="shared" si="6"/>
        <v>68.0359805629</v>
      </c>
      <c r="V8" s="24">
        <f t="shared" si="7"/>
        <v>146.7715878</v>
      </c>
      <c r="W8" s="25"/>
      <c r="X8" s="26">
        <f t="shared" si="8"/>
        <v>0</v>
      </c>
      <c r="Y8" s="26">
        <f t="shared" si="9"/>
        <v>248.06653</v>
      </c>
      <c r="Z8" s="26">
        <f t="shared" si="10"/>
        <v>48.12975866</v>
      </c>
    </row>
    <row r="9" s="2" customFormat="1" ht="60" customHeight="1" spans="1:26">
      <c r="A9" s="12">
        <v>4</v>
      </c>
      <c r="B9" s="13" t="s">
        <v>34</v>
      </c>
      <c r="C9" s="14" t="s">
        <v>33</v>
      </c>
      <c r="D9" s="15">
        <f t="shared" si="0"/>
        <v>9399.582344</v>
      </c>
      <c r="E9" s="16">
        <v>0</v>
      </c>
      <c r="F9" s="16">
        <v>0</v>
      </c>
      <c r="G9" s="16">
        <v>243.779446</v>
      </c>
      <c r="H9" s="16">
        <v>15.1866</v>
      </c>
      <c r="I9" s="16">
        <v>225.466619</v>
      </c>
      <c r="J9" s="16">
        <v>0.027429</v>
      </c>
      <c r="K9" s="16">
        <v>5277.959377</v>
      </c>
      <c r="L9" s="16">
        <f t="shared" si="1"/>
        <v>818.083703435</v>
      </c>
      <c r="M9" s="16">
        <v>0</v>
      </c>
      <c r="N9" s="16">
        <v>0</v>
      </c>
      <c r="O9" s="16">
        <v>152.91768</v>
      </c>
      <c r="P9" s="16">
        <v>3484.245193</v>
      </c>
      <c r="Q9" s="16">
        <f t="shared" si="2"/>
        <v>675.07250614375</v>
      </c>
      <c r="R9" s="24">
        <f t="shared" si="3"/>
        <v>4908.8982227</v>
      </c>
      <c r="S9" s="24">
        <f t="shared" si="4"/>
        <v>1926.65317365</v>
      </c>
      <c r="T9" s="24">
        <f t="shared" si="5"/>
        <v>521.30580708285</v>
      </c>
      <c r="U9" s="24">
        <f t="shared" si="6"/>
        <v>2042.72514056715</v>
      </c>
      <c r="V9" s="24">
        <f t="shared" si="7"/>
        <v>4490.6841213</v>
      </c>
      <c r="W9" s="25"/>
      <c r="X9" s="26">
        <f t="shared" si="8"/>
        <v>0</v>
      </c>
      <c r="Y9" s="26">
        <f t="shared" si="9"/>
        <v>8762.20457</v>
      </c>
      <c r="Z9" s="26">
        <f t="shared" si="10"/>
        <v>1493.15620957875</v>
      </c>
    </row>
    <row r="10" s="2" customFormat="1" ht="60" customHeight="1" spans="1:26">
      <c r="A10" s="12">
        <v>5</v>
      </c>
      <c r="B10" s="13" t="s">
        <v>480</v>
      </c>
      <c r="C10" s="14" t="s">
        <v>479</v>
      </c>
      <c r="D10" s="15">
        <f t="shared" si="0"/>
        <v>573.857591</v>
      </c>
      <c r="E10" s="16">
        <v>0</v>
      </c>
      <c r="F10" s="16">
        <v>0</v>
      </c>
      <c r="G10" s="16">
        <v>31.90822</v>
      </c>
      <c r="H10" s="16">
        <v>0</v>
      </c>
      <c r="I10" s="16">
        <v>0</v>
      </c>
      <c r="J10" s="16">
        <v>0.076596</v>
      </c>
      <c r="K10" s="16">
        <v>80.656316</v>
      </c>
      <c r="L10" s="16">
        <f t="shared" si="1"/>
        <v>12.50172898</v>
      </c>
      <c r="M10" s="16">
        <v>0</v>
      </c>
      <c r="N10" s="16">
        <v>0</v>
      </c>
      <c r="O10" s="16">
        <v>5.38476</v>
      </c>
      <c r="P10" s="16">
        <v>455.831699</v>
      </c>
      <c r="Q10" s="16">
        <f t="shared" si="2"/>
        <v>88.31739168125</v>
      </c>
      <c r="R10" s="24">
        <f t="shared" si="3"/>
        <v>276.3096391</v>
      </c>
      <c r="S10" s="24">
        <f t="shared" si="4"/>
        <v>130.08918795</v>
      </c>
      <c r="T10" s="24">
        <f t="shared" si="5"/>
        <v>34.12330755075</v>
      </c>
      <c r="U10" s="24">
        <f t="shared" si="6"/>
        <v>133.33545639925</v>
      </c>
      <c r="V10" s="24">
        <f t="shared" si="7"/>
        <v>297.5479519</v>
      </c>
      <c r="W10" s="25"/>
      <c r="X10" s="26">
        <f t="shared" si="8"/>
        <v>0</v>
      </c>
      <c r="Y10" s="26">
        <f t="shared" si="9"/>
        <v>536.488015</v>
      </c>
      <c r="Z10" s="26">
        <f t="shared" si="10"/>
        <v>100.81912066125</v>
      </c>
    </row>
    <row r="11" s="2" customFormat="1" ht="60" customHeight="1" spans="1:26">
      <c r="A11" s="12">
        <v>6</v>
      </c>
      <c r="B11" s="13" t="s">
        <v>385</v>
      </c>
      <c r="C11" s="14" t="s">
        <v>384</v>
      </c>
      <c r="D11" s="15">
        <f t="shared" si="0"/>
        <v>5509.178194</v>
      </c>
      <c r="E11" s="16">
        <v>0</v>
      </c>
      <c r="F11" s="16">
        <v>0</v>
      </c>
      <c r="G11" s="16">
        <v>226.835315</v>
      </c>
      <c r="H11" s="16">
        <v>0</v>
      </c>
      <c r="I11" s="16">
        <v>0</v>
      </c>
      <c r="J11" s="16">
        <v>0</v>
      </c>
      <c r="K11" s="16">
        <v>1933.366873</v>
      </c>
      <c r="L11" s="16">
        <f t="shared" si="1"/>
        <v>299.671865315</v>
      </c>
      <c r="M11" s="16">
        <v>0</v>
      </c>
      <c r="N11" s="16">
        <v>4.773129</v>
      </c>
      <c r="O11" s="16">
        <v>108.47149</v>
      </c>
      <c r="P11" s="16">
        <v>3235.731387</v>
      </c>
      <c r="Q11" s="16">
        <f t="shared" si="2"/>
        <v>626.92295623125</v>
      </c>
      <c r="R11" s="24">
        <f t="shared" si="3"/>
        <v>2782.6589463</v>
      </c>
      <c r="S11" s="24">
        <f t="shared" si="4"/>
        <v>1195.60622135</v>
      </c>
      <c r="T11" s="24">
        <f t="shared" si="5"/>
        <v>303.51305121525</v>
      </c>
      <c r="U11" s="24">
        <f t="shared" si="6"/>
        <v>1227.39997513475</v>
      </c>
      <c r="V11" s="24">
        <f t="shared" si="7"/>
        <v>2726.5192477</v>
      </c>
      <c r="W11" s="25"/>
      <c r="X11" s="26">
        <f t="shared" si="8"/>
        <v>0</v>
      </c>
      <c r="Y11" s="26">
        <f t="shared" si="9"/>
        <v>5169.09826</v>
      </c>
      <c r="Z11" s="26">
        <f t="shared" si="10"/>
        <v>926.59482154625</v>
      </c>
    </row>
    <row r="12" s="2" customFormat="1" ht="60" customHeight="1" spans="1:26">
      <c r="A12" s="12">
        <v>7</v>
      </c>
      <c r="B12" s="13" t="s">
        <v>265</v>
      </c>
      <c r="C12" s="14" t="s">
        <v>264</v>
      </c>
      <c r="D12" s="15">
        <f t="shared" si="0"/>
        <v>2208.029199</v>
      </c>
      <c r="E12" s="16">
        <v>0</v>
      </c>
      <c r="F12" s="16">
        <v>0</v>
      </c>
      <c r="G12" s="16">
        <v>143.497545</v>
      </c>
      <c r="H12" s="16">
        <v>0</v>
      </c>
      <c r="I12" s="16">
        <v>0</v>
      </c>
      <c r="J12" s="16">
        <v>-3.257511</v>
      </c>
      <c r="K12" s="16">
        <v>7.15108700000001</v>
      </c>
      <c r="L12" s="16">
        <f t="shared" si="1"/>
        <v>1.108418485</v>
      </c>
      <c r="M12" s="16">
        <v>0</v>
      </c>
      <c r="N12" s="16">
        <v>0</v>
      </c>
      <c r="O12" s="16">
        <v>10.67316</v>
      </c>
      <c r="P12" s="16">
        <v>2049.964918</v>
      </c>
      <c r="Q12" s="16">
        <f t="shared" si="2"/>
        <v>397.1807028625</v>
      </c>
      <c r="R12" s="24">
        <f t="shared" si="3"/>
        <v>1029.2731112</v>
      </c>
      <c r="S12" s="24">
        <f t="shared" si="4"/>
        <v>513.9214469</v>
      </c>
      <c r="T12" s="24">
        <f t="shared" si="5"/>
        <v>137.458302147</v>
      </c>
      <c r="U12" s="24">
        <f t="shared" si="6"/>
        <v>527.376338753</v>
      </c>
      <c r="V12" s="24">
        <f t="shared" si="7"/>
        <v>1178.7560878</v>
      </c>
      <c r="W12" s="25"/>
      <c r="X12" s="26">
        <f t="shared" si="8"/>
        <v>0</v>
      </c>
      <c r="Y12" s="26">
        <f t="shared" si="9"/>
        <v>2057.116005</v>
      </c>
      <c r="Z12" s="26">
        <f t="shared" si="10"/>
        <v>398.2891213475</v>
      </c>
    </row>
    <row r="13" s="2" customFormat="1" ht="60" customHeight="1" spans="1:26">
      <c r="A13" s="12">
        <v>8</v>
      </c>
      <c r="B13" s="13" t="s">
        <v>420</v>
      </c>
      <c r="C13" s="14" t="s">
        <v>419</v>
      </c>
      <c r="D13" s="15">
        <f t="shared" si="0"/>
        <v>41162.650668</v>
      </c>
      <c r="E13" s="16">
        <v>0.003232</v>
      </c>
      <c r="F13" s="16">
        <v>0</v>
      </c>
      <c r="G13" s="16">
        <v>2227.184162</v>
      </c>
      <c r="H13" s="16">
        <v>51.0534</v>
      </c>
      <c r="I13" s="16">
        <v>542.048302</v>
      </c>
      <c r="J13" s="16">
        <v>5.659718</v>
      </c>
      <c r="K13" s="16">
        <v>3745.438242</v>
      </c>
      <c r="L13" s="16">
        <f t="shared" si="1"/>
        <v>580.54292751</v>
      </c>
      <c r="M13" s="16">
        <v>0</v>
      </c>
      <c r="N13" s="16">
        <v>23490.4511</v>
      </c>
      <c r="O13" s="16">
        <v>91.23518</v>
      </c>
      <c r="P13" s="16">
        <v>11009.577332</v>
      </c>
      <c r="Q13" s="16">
        <f t="shared" si="2"/>
        <v>2133.105608075</v>
      </c>
      <c r="R13" s="24">
        <f t="shared" si="3"/>
        <v>31242.5027112</v>
      </c>
      <c r="S13" s="24">
        <f t="shared" si="4"/>
        <v>3501.4819814</v>
      </c>
      <c r="T13" s="24">
        <f t="shared" si="5"/>
        <v>1248.5490248052</v>
      </c>
      <c r="U13" s="24">
        <f t="shared" si="6"/>
        <v>5170.1169505948</v>
      </c>
      <c r="V13" s="24">
        <f t="shared" si="7"/>
        <v>9920.1479568</v>
      </c>
      <c r="W13" s="25"/>
      <c r="X13" s="26">
        <f t="shared" si="8"/>
        <v>0</v>
      </c>
      <c r="Y13" s="26">
        <f t="shared" si="9"/>
        <v>14755.015574</v>
      </c>
      <c r="Z13" s="26">
        <f t="shared" si="10"/>
        <v>2713.648535585</v>
      </c>
    </row>
    <row r="14" s="2" customFormat="1" ht="60" customHeight="1" spans="1:26">
      <c r="A14" s="12">
        <v>9</v>
      </c>
      <c r="B14" s="13" t="s">
        <v>37</v>
      </c>
      <c r="C14" s="14" t="s">
        <v>36</v>
      </c>
      <c r="D14" s="15">
        <f t="shared" si="0"/>
        <v>4787.986874</v>
      </c>
      <c r="E14" s="16">
        <v>0</v>
      </c>
      <c r="F14" s="16">
        <v>0</v>
      </c>
      <c r="G14" s="16">
        <v>555.875951</v>
      </c>
      <c r="H14" s="16">
        <v>118.4124</v>
      </c>
      <c r="I14" s="16">
        <v>593.076731</v>
      </c>
      <c r="J14" s="16">
        <v>0.020393</v>
      </c>
      <c r="K14" s="16">
        <v>3368.149877</v>
      </c>
      <c r="L14" s="16">
        <f t="shared" si="1"/>
        <v>522.063230935</v>
      </c>
      <c r="M14" s="16">
        <v>0</v>
      </c>
      <c r="N14" s="16">
        <v>0</v>
      </c>
      <c r="O14" s="16">
        <v>152.44676</v>
      </c>
      <c r="P14" s="16">
        <v>0.004762</v>
      </c>
      <c r="Q14" s="16">
        <f t="shared" si="2"/>
        <v>0.0009226375</v>
      </c>
      <c r="R14" s="24">
        <f t="shared" si="3"/>
        <v>2020.8923072</v>
      </c>
      <c r="S14" s="24">
        <f t="shared" si="4"/>
        <v>673.6311659</v>
      </c>
      <c r="T14" s="24">
        <f t="shared" si="5"/>
        <v>369.5580089496</v>
      </c>
      <c r="U14" s="24">
        <f t="shared" si="6"/>
        <v>1723.9053919504</v>
      </c>
      <c r="V14" s="24">
        <f t="shared" si="7"/>
        <v>2767.0945668</v>
      </c>
      <c r="W14" s="25"/>
      <c r="X14" s="26">
        <f t="shared" si="8"/>
        <v>0</v>
      </c>
      <c r="Y14" s="26">
        <f t="shared" si="9"/>
        <v>3368.154639</v>
      </c>
      <c r="Z14" s="26">
        <f t="shared" si="10"/>
        <v>522.0641535725</v>
      </c>
    </row>
    <row r="15" s="2" customFormat="1" ht="60" customHeight="1" spans="1:26">
      <c r="A15" s="12">
        <v>10</v>
      </c>
      <c r="B15" s="13" t="s">
        <v>513</v>
      </c>
      <c r="C15" s="14" t="s">
        <v>512</v>
      </c>
      <c r="D15" s="15">
        <f t="shared" si="0"/>
        <v>119.639596</v>
      </c>
      <c r="E15" s="16">
        <v>0</v>
      </c>
      <c r="F15" s="16">
        <v>0</v>
      </c>
      <c r="G15" s="16">
        <v>3.938669</v>
      </c>
      <c r="H15" s="16">
        <v>0</v>
      </c>
      <c r="I15" s="16">
        <v>0</v>
      </c>
      <c r="J15" s="16">
        <v>0.000622</v>
      </c>
      <c r="K15" s="16">
        <v>58.180963</v>
      </c>
      <c r="L15" s="16">
        <f t="shared" si="1"/>
        <v>9.018049265</v>
      </c>
      <c r="M15" s="16">
        <v>0</v>
      </c>
      <c r="N15" s="16">
        <v>0</v>
      </c>
      <c r="O15" s="16">
        <v>1.90378</v>
      </c>
      <c r="P15" s="16">
        <v>55.615562</v>
      </c>
      <c r="Q15" s="16">
        <f t="shared" si="2"/>
        <v>10.7755151375</v>
      </c>
      <c r="R15" s="24">
        <f t="shared" si="3"/>
        <v>62.7163588</v>
      </c>
      <c r="S15" s="24">
        <f t="shared" si="4"/>
        <v>25.5400831</v>
      </c>
      <c r="T15" s="24">
        <f t="shared" si="5"/>
        <v>6.3455902524</v>
      </c>
      <c r="U15" s="24">
        <f t="shared" si="6"/>
        <v>25.0375638476</v>
      </c>
      <c r="V15" s="24">
        <f t="shared" si="7"/>
        <v>56.9232372</v>
      </c>
      <c r="W15" s="25"/>
      <c r="X15" s="26">
        <f t="shared" si="8"/>
        <v>0</v>
      </c>
      <c r="Y15" s="26">
        <f t="shared" si="9"/>
        <v>113.796525</v>
      </c>
      <c r="Z15" s="26">
        <f t="shared" si="10"/>
        <v>19.7935644025</v>
      </c>
    </row>
    <row r="16" s="2" customFormat="1" ht="60" customHeight="1" spans="1:26">
      <c r="A16" s="12">
        <v>11</v>
      </c>
      <c r="B16" s="13" t="s">
        <v>362</v>
      </c>
      <c r="C16" s="14" t="s">
        <v>361</v>
      </c>
      <c r="D16" s="15">
        <f t="shared" si="0"/>
        <v>10135.5946</v>
      </c>
      <c r="E16" s="16">
        <v>0</v>
      </c>
      <c r="F16" s="16">
        <v>0</v>
      </c>
      <c r="G16" s="16">
        <v>447.743145</v>
      </c>
      <c r="H16" s="16">
        <v>63.11584</v>
      </c>
      <c r="I16" s="16">
        <v>244.91391</v>
      </c>
      <c r="J16" s="16">
        <v>128.49358</v>
      </c>
      <c r="K16" s="16">
        <v>2766.874577</v>
      </c>
      <c r="L16" s="16">
        <f t="shared" si="1"/>
        <v>428.865559435</v>
      </c>
      <c r="M16" s="16">
        <v>0</v>
      </c>
      <c r="N16" s="16">
        <v>0</v>
      </c>
      <c r="O16" s="16">
        <v>88.12289</v>
      </c>
      <c r="P16" s="16">
        <v>6396.330658</v>
      </c>
      <c r="Q16" s="16">
        <f t="shared" si="2"/>
        <v>1239.2890649875</v>
      </c>
      <c r="R16" s="24">
        <f t="shared" si="3"/>
        <v>4858.2900752</v>
      </c>
      <c r="S16" s="24">
        <f t="shared" si="4"/>
        <v>2152.4575799</v>
      </c>
      <c r="T16" s="24">
        <f t="shared" si="5"/>
        <v>607.510317582</v>
      </c>
      <c r="U16" s="24">
        <f t="shared" si="6"/>
        <v>2517.336627318</v>
      </c>
      <c r="V16" s="24">
        <f t="shared" si="7"/>
        <v>5277.3045248</v>
      </c>
      <c r="W16" s="25"/>
      <c r="X16" s="26">
        <f t="shared" si="8"/>
        <v>0</v>
      </c>
      <c r="Y16" s="26">
        <f t="shared" si="9"/>
        <v>9163.205235</v>
      </c>
      <c r="Z16" s="26">
        <f t="shared" si="10"/>
        <v>1668.1546244225</v>
      </c>
    </row>
    <row r="17" s="2" customFormat="1" ht="60" customHeight="1" spans="1:26">
      <c r="A17" s="12">
        <v>12</v>
      </c>
      <c r="B17" s="13" t="s">
        <v>596</v>
      </c>
      <c r="C17" s="14" t="s">
        <v>595</v>
      </c>
      <c r="D17" s="15">
        <f t="shared" si="0"/>
        <v>2867.300664</v>
      </c>
      <c r="E17" s="16">
        <v>0</v>
      </c>
      <c r="F17" s="16">
        <v>0</v>
      </c>
      <c r="G17" s="16">
        <v>112.218076</v>
      </c>
      <c r="H17" s="16">
        <v>22.86108</v>
      </c>
      <c r="I17" s="16">
        <v>179.364535</v>
      </c>
      <c r="J17" s="16">
        <v>0.03293</v>
      </c>
      <c r="K17" s="16">
        <v>897.048327</v>
      </c>
      <c r="L17" s="16">
        <f t="shared" si="1"/>
        <v>139.042490685</v>
      </c>
      <c r="M17" s="16">
        <v>0</v>
      </c>
      <c r="N17" s="16">
        <v>0</v>
      </c>
      <c r="O17" s="16">
        <v>52.66036</v>
      </c>
      <c r="P17" s="16">
        <v>1603.115356</v>
      </c>
      <c r="Q17" s="16">
        <f t="shared" si="2"/>
        <v>310.603600225</v>
      </c>
      <c r="R17" s="24">
        <f t="shared" si="3"/>
        <v>1339.7866742</v>
      </c>
      <c r="S17" s="24">
        <f t="shared" si="4"/>
        <v>580.1885044</v>
      </c>
      <c r="T17" s="24">
        <f t="shared" si="5"/>
        <v>187.9678032246</v>
      </c>
      <c r="U17" s="24">
        <f t="shared" si="6"/>
        <v>759.3576821754</v>
      </c>
      <c r="V17" s="24">
        <f t="shared" si="7"/>
        <v>1527.5139898</v>
      </c>
      <c r="W17" s="25"/>
      <c r="X17" s="26">
        <f t="shared" si="8"/>
        <v>0</v>
      </c>
      <c r="Y17" s="26">
        <f t="shared" si="9"/>
        <v>2500.163683</v>
      </c>
      <c r="Z17" s="26">
        <f t="shared" si="10"/>
        <v>449.64609091</v>
      </c>
    </row>
    <row r="18" s="2" customFormat="1" ht="60" customHeight="1" spans="1:26">
      <c r="A18" s="12">
        <v>13</v>
      </c>
      <c r="B18" s="13" t="s">
        <v>323</v>
      </c>
      <c r="C18" s="14" t="s">
        <v>322</v>
      </c>
      <c r="D18" s="15">
        <f t="shared" si="0"/>
        <v>251.402058</v>
      </c>
      <c r="E18" s="16">
        <v>0</v>
      </c>
      <c r="F18" s="16">
        <v>0</v>
      </c>
      <c r="G18" s="16">
        <v>17.952319</v>
      </c>
      <c r="H18" s="16">
        <v>0</v>
      </c>
      <c r="I18" s="16">
        <v>0</v>
      </c>
      <c r="J18" s="16">
        <v>1.271513</v>
      </c>
      <c r="K18" s="16">
        <v>-27.387929</v>
      </c>
      <c r="L18" s="16">
        <f t="shared" si="1"/>
        <v>-4.245128995</v>
      </c>
      <c r="M18" s="16">
        <v>0</v>
      </c>
      <c r="N18" s="16">
        <v>0</v>
      </c>
      <c r="O18" s="16">
        <v>3.10446</v>
      </c>
      <c r="P18" s="16">
        <v>256.461695</v>
      </c>
      <c r="Q18" s="16">
        <f t="shared" si="2"/>
        <v>49.68945340625</v>
      </c>
      <c r="R18" s="24">
        <f t="shared" si="3"/>
        <v>111.7980901</v>
      </c>
      <c r="S18" s="24">
        <f t="shared" si="4"/>
        <v>58.63783795</v>
      </c>
      <c r="T18" s="24">
        <f t="shared" si="5"/>
        <v>15.92406125865</v>
      </c>
      <c r="U18" s="24">
        <f t="shared" si="6"/>
        <v>65.04206869135</v>
      </c>
      <c r="V18" s="24">
        <f t="shared" si="7"/>
        <v>139.6039679</v>
      </c>
      <c r="W18" s="25"/>
      <c r="X18" s="26">
        <f t="shared" si="8"/>
        <v>0</v>
      </c>
      <c r="Y18" s="26">
        <f t="shared" si="9"/>
        <v>229.073766</v>
      </c>
      <c r="Z18" s="26">
        <f t="shared" si="10"/>
        <v>45.44432441125</v>
      </c>
    </row>
    <row r="19" s="2" customFormat="1" ht="60" customHeight="1" spans="1:26">
      <c r="A19" s="12">
        <v>14</v>
      </c>
      <c r="B19" s="13" t="s">
        <v>491</v>
      </c>
      <c r="C19" s="14" t="s">
        <v>490</v>
      </c>
      <c r="D19" s="15">
        <f t="shared" si="0"/>
        <v>644.757839</v>
      </c>
      <c r="E19" s="16">
        <v>0</v>
      </c>
      <c r="F19" s="16">
        <v>0</v>
      </c>
      <c r="G19" s="16">
        <v>41.177218</v>
      </c>
      <c r="H19" s="16">
        <v>0</v>
      </c>
      <c r="I19" s="16">
        <v>0</v>
      </c>
      <c r="J19" s="16">
        <v>0.25833</v>
      </c>
      <c r="K19" s="16">
        <v>8.60911</v>
      </c>
      <c r="L19" s="16">
        <f t="shared" si="1"/>
        <v>1.33441205</v>
      </c>
      <c r="M19" s="16">
        <v>0</v>
      </c>
      <c r="N19" s="16">
        <v>0</v>
      </c>
      <c r="O19" s="16">
        <v>6.46721</v>
      </c>
      <c r="P19" s="16">
        <v>588.245971</v>
      </c>
      <c r="Q19" s="16">
        <f t="shared" si="2"/>
        <v>113.97265688125</v>
      </c>
      <c r="R19" s="24">
        <f t="shared" si="3"/>
        <v>299.2884515</v>
      </c>
      <c r="S19" s="24">
        <f t="shared" si="4"/>
        <v>148.78331475</v>
      </c>
      <c r="T19" s="24">
        <f t="shared" si="5"/>
        <v>39.73930067655</v>
      </c>
      <c r="U19" s="24">
        <f t="shared" si="6"/>
        <v>156.94677207345</v>
      </c>
      <c r="V19" s="24">
        <f t="shared" si="7"/>
        <v>345.4693875</v>
      </c>
      <c r="W19" s="25"/>
      <c r="X19" s="26">
        <f t="shared" si="8"/>
        <v>0</v>
      </c>
      <c r="Y19" s="26">
        <f t="shared" si="9"/>
        <v>596.855081</v>
      </c>
      <c r="Z19" s="26">
        <f t="shared" si="10"/>
        <v>115.30706893125</v>
      </c>
    </row>
    <row r="20" s="2" customFormat="1" ht="60" customHeight="1" spans="1:26">
      <c r="A20" s="12">
        <v>15</v>
      </c>
      <c r="B20" s="13" t="s">
        <v>204</v>
      </c>
      <c r="C20" s="14" t="s">
        <v>203</v>
      </c>
      <c r="D20" s="15">
        <f t="shared" si="0"/>
        <v>628.880514</v>
      </c>
      <c r="E20" s="16">
        <v>0</v>
      </c>
      <c r="F20" s="16">
        <v>0</v>
      </c>
      <c r="G20" s="16">
        <v>29.960734</v>
      </c>
      <c r="H20" s="16">
        <v>0</v>
      </c>
      <c r="I20" s="16">
        <v>0</v>
      </c>
      <c r="J20" s="16">
        <v>0</v>
      </c>
      <c r="K20" s="16">
        <v>161.906779</v>
      </c>
      <c r="L20" s="16">
        <f t="shared" si="1"/>
        <v>25.095550745</v>
      </c>
      <c r="M20" s="16">
        <v>0</v>
      </c>
      <c r="N20" s="16">
        <v>0</v>
      </c>
      <c r="O20" s="16">
        <v>9.00253</v>
      </c>
      <c r="P20" s="16">
        <v>428.010471</v>
      </c>
      <c r="Q20" s="16">
        <f t="shared" si="2"/>
        <v>82.92702875625</v>
      </c>
      <c r="R20" s="24">
        <f t="shared" si="3"/>
        <v>311.1493029</v>
      </c>
      <c r="S20" s="24">
        <f t="shared" si="4"/>
        <v>139.38397355</v>
      </c>
      <c r="T20" s="24">
        <f t="shared" si="5"/>
        <v>35.91842169015</v>
      </c>
      <c r="U20" s="24">
        <f t="shared" si="6"/>
        <v>142.42881585985</v>
      </c>
      <c r="V20" s="24">
        <f t="shared" si="7"/>
        <v>317.7312111</v>
      </c>
      <c r="W20" s="25"/>
      <c r="X20" s="26">
        <f t="shared" si="8"/>
        <v>0</v>
      </c>
      <c r="Y20" s="26">
        <f t="shared" si="9"/>
        <v>589.91725</v>
      </c>
      <c r="Z20" s="26">
        <f t="shared" si="10"/>
        <v>108.02257950125</v>
      </c>
    </row>
    <row r="21" s="2" customFormat="1" ht="60" customHeight="1" spans="1:26">
      <c r="A21" s="12">
        <v>16</v>
      </c>
      <c r="B21" s="13" t="s">
        <v>521</v>
      </c>
      <c r="C21" s="14" t="s">
        <v>520</v>
      </c>
      <c r="D21" s="15">
        <f t="shared" si="0"/>
        <v>312.124405</v>
      </c>
      <c r="E21" s="16">
        <v>0</v>
      </c>
      <c r="F21" s="16">
        <v>0</v>
      </c>
      <c r="G21" s="16">
        <v>0</v>
      </c>
      <c r="H21" s="16">
        <v>28.315767</v>
      </c>
      <c r="I21" s="16">
        <v>256.840752</v>
      </c>
      <c r="J21" s="16">
        <v>-3.924074</v>
      </c>
      <c r="K21" s="16">
        <v>0</v>
      </c>
      <c r="L21" s="16">
        <f t="shared" si="1"/>
        <v>0</v>
      </c>
      <c r="M21" s="16">
        <v>0</v>
      </c>
      <c r="N21" s="16">
        <v>0</v>
      </c>
      <c r="O21" s="16">
        <v>30.89196</v>
      </c>
      <c r="P21" s="16">
        <v>0</v>
      </c>
      <c r="Q21" s="16">
        <f t="shared" si="2"/>
        <v>0</v>
      </c>
      <c r="R21" s="24">
        <f t="shared" si="3"/>
        <v>0</v>
      </c>
      <c r="S21" s="24">
        <f t="shared" si="4"/>
        <v>0</v>
      </c>
      <c r="T21" s="24">
        <f t="shared" si="5"/>
        <v>57.7891692</v>
      </c>
      <c r="U21" s="24">
        <f t="shared" si="6"/>
        <v>254.3352358</v>
      </c>
      <c r="V21" s="24">
        <f t="shared" si="7"/>
        <v>312.124405</v>
      </c>
      <c r="W21" s="25"/>
      <c r="X21" s="26">
        <f t="shared" si="8"/>
        <v>0</v>
      </c>
      <c r="Y21" s="26">
        <f t="shared" si="9"/>
        <v>0</v>
      </c>
      <c r="Z21" s="26">
        <f t="shared" si="10"/>
        <v>0</v>
      </c>
    </row>
    <row r="22" s="2" customFormat="1" ht="60" customHeight="1" spans="1:26">
      <c r="A22" s="12">
        <v>17</v>
      </c>
      <c r="B22" s="13" t="s">
        <v>284</v>
      </c>
      <c r="C22" s="14" t="s">
        <v>283</v>
      </c>
      <c r="D22" s="15">
        <f t="shared" si="0"/>
        <v>845.91059</v>
      </c>
      <c r="E22" s="16">
        <v>0</v>
      </c>
      <c r="F22" s="16">
        <v>0</v>
      </c>
      <c r="G22" s="16">
        <v>47.089146</v>
      </c>
      <c r="H22" s="16">
        <v>0</v>
      </c>
      <c r="I22" s="16">
        <v>0</v>
      </c>
      <c r="J22" s="16">
        <v>0</v>
      </c>
      <c r="K22" s="16">
        <v>111.890462</v>
      </c>
      <c r="L22" s="16">
        <f t="shared" si="1"/>
        <v>17.34302161</v>
      </c>
      <c r="M22" s="16">
        <v>0</v>
      </c>
      <c r="N22" s="16">
        <v>0</v>
      </c>
      <c r="O22" s="16">
        <v>14.22905</v>
      </c>
      <c r="P22" s="16">
        <v>672.701932</v>
      </c>
      <c r="Q22" s="16">
        <f t="shared" si="2"/>
        <v>130.335999325</v>
      </c>
      <c r="R22" s="24">
        <f t="shared" si="3"/>
        <v>403.4852432</v>
      </c>
      <c r="S22" s="24">
        <f t="shared" si="4"/>
        <v>190.5535754</v>
      </c>
      <c r="T22" s="24">
        <f t="shared" si="5"/>
        <v>50.0368135716</v>
      </c>
      <c r="U22" s="24">
        <f t="shared" si="6"/>
        <v>201.8349578284</v>
      </c>
      <c r="V22" s="24">
        <f t="shared" si="7"/>
        <v>442.4253468</v>
      </c>
      <c r="W22" s="25"/>
      <c r="X22" s="26">
        <f t="shared" si="8"/>
        <v>0</v>
      </c>
      <c r="Y22" s="26">
        <f t="shared" si="9"/>
        <v>784.592394</v>
      </c>
      <c r="Z22" s="26">
        <f t="shared" si="10"/>
        <v>147.679020935</v>
      </c>
    </row>
    <row r="23" s="2" customFormat="1" ht="60" customHeight="1" spans="1:26">
      <c r="A23" s="12">
        <v>18</v>
      </c>
      <c r="B23" s="13" t="s">
        <v>239</v>
      </c>
      <c r="C23" s="14" t="s">
        <v>238</v>
      </c>
      <c r="D23" s="15">
        <f t="shared" si="0"/>
        <v>910.15534</v>
      </c>
      <c r="E23" s="16">
        <v>0</v>
      </c>
      <c r="F23" s="16">
        <v>0</v>
      </c>
      <c r="G23" s="16">
        <v>56.01045</v>
      </c>
      <c r="H23" s="16">
        <v>0</v>
      </c>
      <c r="I23" s="16">
        <v>0</v>
      </c>
      <c r="J23" s="16">
        <v>0.12065</v>
      </c>
      <c r="K23" s="16">
        <v>37.406289</v>
      </c>
      <c r="L23" s="16">
        <f t="shared" si="1"/>
        <v>5.797974795</v>
      </c>
      <c r="M23" s="16">
        <v>0</v>
      </c>
      <c r="N23" s="16">
        <v>0</v>
      </c>
      <c r="O23" s="16">
        <v>16.46865</v>
      </c>
      <c r="P23" s="16">
        <v>800.149301</v>
      </c>
      <c r="Q23" s="16">
        <f t="shared" si="2"/>
        <v>155.02892706875</v>
      </c>
      <c r="R23" s="24">
        <f t="shared" si="3"/>
        <v>422.5184239</v>
      </c>
      <c r="S23" s="24">
        <f t="shared" si="4"/>
        <v>207.51858305</v>
      </c>
      <c r="T23" s="24">
        <f t="shared" si="5"/>
        <v>55.21087063125</v>
      </c>
      <c r="U23" s="24">
        <f t="shared" si="6"/>
        <v>224.90746241875</v>
      </c>
      <c r="V23" s="24">
        <f t="shared" si="7"/>
        <v>487.6369161</v>
      </c>
      <c r="W23" s="25"/>
      <c r="X23" s="26">
        <f t="shared" si="8"/>
        <v>0</v>
      </c>
      <c r="Y23" s="26">
        <f t="shared" si="9"/>
        <v>837.55559</v>
      </c>
      <c r="Z23" s="26">
        <f t="shared" si="10"/>
        <v>160.82690186375</v>
      </c>
    </row>
    <row r="24" s="2" customFormat="1" ht="60" customHeight="1" spans="1:26">
      <c r="A24" s="12">
        <v>19</v>
      </c>
      <c r="B24" s="13" t="s">
        <v>255</v>
      </c>
      <c r="C24" s="14" t="s">
        <v>254</v>
      </c>
      <c r="D24" s="15">
        <f t="shared" si="0"/>
        <v>2790.759689</v>
      </c>
      <c r="E24" s="16">
        <v>0</v>
      </c>
      <c r="F24" s="16">
        <v>0</v>
      </c>
      <c r="G24" s="16">
        <v>144.141263</v>
      </c>
      <c r="H24" s="16">
        <v>19.16294</v>
      </c>
      <c r="I24" s="16">
        <v>57.836758</v>
      </c>
      <c r="J24" s="16">
        <v>0.771033</v>
      </c>
      <c r="K24" s="16">
        <v>1131.121337</v>
      </c>
      <c r="L24" s="16">
        <f t="shared" si="1"/>
        <v>175.323807235</v>
      </c>
      <c r="M24" s="16">
        <v>37.842863</v>
      </c>
      <c r="N24" s="16">
        <v>0</v>
      </c>
      <c r="O24" s="16">
        <v>18.77103</v>
      </c>
      <c r="P24" s="16">
        <v>1381.112465</v>
      </c>
      <c r="Q24" s="16">
        <f t="shared" si="2"/>
        <v>267.59054009375</v>
      </c>
      <c r="R24" s="24">
        <f t="shared" si="3"/>
        <v>1369.2290347</v>
      </c>
      <c r="S24" s="24">
        <f t="shared" si="4"/>
        <v>590.42381515</v>
      </c>
      <c r="T24" s="24">
        <f t="shared" si="5"/>
        <v>182.44662447355</v>
      </c>
      <c r="U24" s="24">
        <f t="shared" si="6"/>
        <v>648.66021467645</v>
      </c>
      <c r="V24" s="24">
        <f t="shared" si="7"/>
        <v>1421.5306543</v>
      </c>
      <c r="W24" s="25"/>
      <c r="X24" s="26">
        <f t="shared" si="8"/>
        <v>0</v>
      </c>
      <c r="Y24" s="26">
        <f t="shared" si="9"/>
        <v>2512.233802</v>
      </c>
      <c r="Z24" s="26">
        <f t="shared" si="10"/>
        <v>442.91434732875</v>
      </c>
    </row>
    <row r="25" s="2" customFormat="1" ht="60" customHeight="1" spans="1:26">
      <c r="A25" s="12">
        <v>20</v>
      </c>
      <c r="B25" s="13" t="s">
        <v>338</v>
      </c>
      <c r="C25" s="14" t="s">
        <v>337</v>
      </c>
      <c r="D25" s="15">
        <f t="shared" si="0"/>
        <v>2730.84042</v>
      </c>
      <c r="E25" s="16">
        <v>0</v>
      </c>
      <c r="F25" s="16">
        <v>0</v>
      </c>
      <c r="G25" s="16">
        <v>151.724167</v>
      </c>
      <c r="H25" s="16">
        <v>0</v>
      </c>
      <c r="I25" s="16">
        <v>0</v>
      </c>
      <c r="J25" s="16">
        <v>0.232147</v>
      </c>
      <c r="K25" s="16">
        <v>277.724155</v>
      </c>
      <c r="L25" s="16">
        <f t="shared" si="1"/>
        <v>43.047244025</v>
      </c>
      <c r="M25" s="16">
        <v>0</v>
      </c>
      <c r="N25" s="16">
        <v>0</v>
      </c>
      <c r="O25" s="16">
        <v>21.67488</v>
      </c>
      <c r="P25" s="16">
        <v>2279.485071</v>
      </c>
      <c r="Q25" s="16">
        <f t="shared" si="2"/>
        <v>441.65023250625</v>
      </c>
      <c r="R25" s="24">
        <f t="shared" si="3"/>
        <v>1306.3770285</v>
      </c>
      <c r="S25" s="24">
        <f t="shared" si="4"/>
        <v>625.41609875</v>
      </c>
      <c r="T25" s="24">
        <f t="shared" si="5"/>
        <v>163.79586801945</v>
      </c>
      <c r="U25" s="24">
        <f t="shared" si="6"/>
        <v>635.25142473055</v>
      </c>
      <c r="V25" s="24">
        <f t="shared" si="7"/>
        <v>1424.4633915</v>
      </c>
      <c r="W25" s="25"/>
      <c r="X25" s="26">
        <f t="shared" si="8"/>
        <v>0</v>
      </c>
      <c r="Y25" s="26">
        <f t="shared" si="9"/>
        <v>2557.209226</v>
      </c>
      <c r="Z25" s="26">
        <f t="shared" si="10"/>
        <v>484.69747653125</v>
      </c>
    </row>
    <row r="26" s="2" customFormat="1" ht="60" customHeight="1" spans="1:26">
      <c r="A26" s="12">
        <v>21</v>
      </c>
      <c r="B26" s="13" t="s">
        <v>272</v>
      </c>
      <c r="C26" s="14" t="s">
        <v>271</v>
      </c>
      <c r="D26" s="15">
        <f t="shared" si="0"/>
        <v>481.894278</v>
      </c>
      <c r="E26" s="16">
        <v>0.03448</v>
      </c>
      <c r="F26" s="16">
        <v>0</v>
      </c>
      <c r="G26" s="16">
        <v>26.679524</v>
      </c>
      <c r="H26" s="16">
        <v>8.00004</v>
      </c>
      <c r="I26" s="16">
        <v>60.399008</v>
      </c>
      <c r="J26" s="16">
        <v>0.449652</v>
      </c>
      <c r="K26" s="16">
        <v>0</v>
      </c>
      <c r="L26" s="16">
        <f t="shared" si="1"/>
        <v>0</v>
      </c>
      <c r="M26" s="16">
        <v>0</v>
      </c>
      <c r="N26" s="16">
        <v>0</v>
      </c>
      <c r="O26" s="16">
        <v>5.19556</v>
      </c>
      <c r="P26" s="16">
        <v>381.136014</v>
      </c>
      <c r="Q26" s="16">
        <f t="shared" si="2"/>
        <v>73.8451027125</v>
      </c>
      <c r="R26" s="24">
        <f t="shared" si="3"/>
        <v>190.568007</v>
      </c>
      <c r="S26" s="24">
        <f t="shared" si="4"/>
        <v>95.2840035</v>
      </c>
      <c r="T26" s="24">
        <f t="shared" si="5"/>
        <v>39.0866331879</v>
      </c>
      <c r="U26" s="24">
        <f t="shared" si="6"/>
        <v>156.9556343121</v>
      </c>
      <c r="V26" s="24">
        <f t="shared" si="7"/>
        <v>291.326271</v>
      </c>
      <c r="W26" s="25"/>
      <c r="X26" s="26">
        <f t="shared" si="8"/>
        <v>0</v>
      </c>
      <c r="Y26" s="26">
        <f t="shared" si="9"/>
        <v>381.136014</v>
      </c>
      <c r="Z26" s="26">
        <f t="shared" si="10"/>
        <v>73.8451027125</v>
      </c>
    </row>
    <row r="27" s="2" customFormat="1" ht="60" customHeight="1" spans="1:26">
      <c r="A27" s="12">
        <v>22</v>
      </c>
      <c r="B27" s="13" t="s">
        <v>518</v>
      </c>
      <c r="C27" s="14" t="s">
        <v>517</v>
      </c>
      <c r="D27" s="15">
        <f t="shared" si="0"/>
        <v>643.577791</v>
      </c>
      <c r="E27" s="16">
        <v>0.321819</v>
      </c>
      <c r="F27" s="16">
        <v>0</v>
      </c>
      <c r="G27" s="16">
        <v>40.910922</v>
      </c>
      <c r="H27" s="16">
        <v>8.30667</v>
      </c>
      <c r="I27" s="16">
        <v>0</v>
      </c>
      <c r="J27" s="16">
        <v>1.883311</v>
      </c>
      <c r="K27" s="16">
        <v>1.868221</v>
      </c>
      <c r="L27" s="16">
        <f t="shared" si="1"/>
        <v>0.289574255</v>
      </c>
      <c r="M27" s="16">
        <v>0</v>
      </c>
      <c r="N27" s="16">
        <v>0</v>
      </c>
      <c r="O27" s="16">
        <v>5.84512</v>
      </c>
      <c r="P27" s="16">
        <v>584.441728</v>
      </c>
      <c r="Q27" s="16">
        <f t="shared" si="2"/>
        <v>113.2355848</v>
      </c>
      <c r="R27" s="24">
        <f t="shared" si="3"/>
        <v>293.3417966</v>
      </c>
      <c r="S27" s="24">
        <f t="shared" si="4"/>
        <v>146.4840762</v>
      </c>
      <c r="T27" s="24">
        <f t="shared" si="5"/>
        <v>39.1814683812</v>
      </c>
      <c r="U27" s="24">
        <f t="shared" si="6"/>
        <v>164.5704498188</v>
      </c>
      <c r="V27" s="24">
        <f t="shared" si="7"/>
        <v>350.2359944</v>
      </c>
      <c r="W27" s="25"/>
      <c r="X27" s="26">
        <f t="shared" si="8"/>
        <v>0</v>
      </c>
      <c r="Y27" s="26">
        <f t="shared" si="9"/>
        <v>586.309949</v>
      </c>
      <c r="Z27" s="26">
        <f t="shared" si="10"/>
        <v>113.525159055</v>
      </c>
    </row>
    <row r="28" s="2" customFormat="1" ht="60" customHeight="1" spans="1:26">
      <c r="A28" s="12">
        <v>23</v>
      </c>
      <c r="B28" s="13" t="s">
        <v>142</v>
      </c>
      <c r="C28" s="14" t="s">
        <v>778</v>
      </c>
      <c r="D28" s="15">
        <f t="shared" si="0"/>
        <v>-114.643905</v>
      </c>
      <c r="E28" s="16">
        <v>0</v>
      </c>
      <c r="F28" s="16">
        <v>0</v>
      </c>
      <c r="G28" s="16">
        <v>0</v>
      </c>
      <c r="H28" s="16">
        <v>80.047073</v>
      </c>
      <c r="I28" s="16">
        <v>947.97267</v>
      </c>
      <c r="J28" s="16">
        <v>0.430117</v>
      </c>
      <c r="K28" s="16">
        <v>0</v>
      </c>
      <c r="L28" s="16">
        <f t="shared" si="1"/>
        <v>0</v>
      </c>
      <c r="M28" s="16">
        <v>0</v>
      </c>
      <c r="N28" s="16">
        <v>0</v>
      </c>
      <c r="O28" s="16">
        <v>39.51742</v>
      </c>
      <c r="P28" s="16">
        <v>-1182.611185</v>
      </c>
      <c r="Q28" s="16">
        <f t="shared" si="2"/>
        <v>-229.13091709375</v>
      </c>
      <c r="R28" s="24">
        <f t="shared" si="3"/>
        <v>-591.3055925</v>
      </c>
      <c r="S28" s="24">
        <f t="shared" si="4"/>
        <v>-295.65279625</v>
      </c>
      <c r="T28" s="24">
        <f t="shared" si="5"/>
        <v>146.77197159375</v>
      </c>
      <c r="U28" s="24">
        <f t="shared" si="6"/>
        <v>625.54251215625</v>
      </c>
      <c r="V28" s="24">
        <f t="shared" si="7"/>
        <v>476.6616875</v>
      </c>
      <c r="W28" s="25"/>
      <c r="X28" s="26">
        <f t="shared" si="8"/>
        <v>-1.13686837721616e-13</v>
      </c>
      <c r="Y28" s="26">
        <f t="shared" si="9"/>
        <v>-1182.611185</v>
      </c>
      <c r="Z28" s="26">
        <f t="shared" si="10"/>
        <v>-229.13091709375</v>
      </c>
    </row>
    <row r="29" s="2" customFormat="1" ht="60" customHeight="1" spans="1:26">
      <c r="A29" s="12">
        <v>24</v>
      </c>
      <c r="B29" s="13" t="s">
        <v>445</v>
      </c>
      <c r="C29" s="14" t="s">
        <v>444</v>
      </c>
      <c r="D29" s="15">
        <f t="shared" si="0"/>
        <v>8311.137845</v>
      </c>
      <c r="E29" s="16">
        <v>0.438</v>
      </c>
      <c r="F29" s="16">
        <v>0</v>
      </c>
      <c r="G29" s="16">
        <v>324.823402</v>
      </c>
      <c r="H29" s="16">
        <v>0</v>
      </c>
      <c r="I29" s="16">
        <v>0</v>
      </c>
      <c r="J29" s="16">
        <v>0</v>
      </c>
      <c r="K29" s="16">
        <v>3266.460831</v>
      </c>
      <c r="L29" s="16">
        <f t="shared" si="1"/>
        <v>506.301428805</v>
      </c>
      <c r="M29" s="16">
        <v>0</v>
      </c>
      <c r="N29" s="16">
        <v>0</v>
      </c>
      <c r="O29" s="16">
        <v>79.08131</v>
      </c>
      <c r="P29" s="16">
        <v>4640.334302</v>
      </c>
      <c r="Q29" s="16">
        <f t="shared" si="2"/>
        <v>899.0647710125</v>
      </c>
      <c r="R29" s="24">
        <f t="shared" si="3"/>
        <v>4280.0436496</v>
      </c>
      <c r="S29" s="24">
        <f t="shared" si="4"/>
        <v>1813.3757417</v>
      </c>
      <c r="T29" s="24">
        <f t="shared" si="5"/>
        <v>457.4151813267</v>
      </c>
      <c r="U29" s="24">
        <f t="shared" si="6"/>
        <v>1760.3032723733</v>
      </c>
      <c r="V29" s="24">
        <f t="shared" si="7"/>
        <v>4031.0941954</v>
      </c>
      <c r="W29" s="25"/>
      <c r="X29" s="26">
        <f t="shared" si="8"/>
        <v>0</v>
      </c>
      <c r="Y29" s="26">
        <f t="shared" si="9"/>
        <v>7906.795133</v>
      </c>
      <c r="Z29" s="26">
        <f t="shared" si="10"/>
        <v>1405.3661998175</v>
      </c>
    </row>
    <row r="30" s="2" customFormat="1" ht="60" customHeight="1" spans="1:26">
      <c r="A30" s="12">
        <v>25</v>
      </c>
      <c r="B30" s="13" t="s">
        <v>236</v>
      </c>
      <c r="C30" s="14" t="s">
        <v>235</v>
      </c>
      <c r="D30" s="15">
        <f t="shared" si="0"/>
        <v>2399.630721</v>
      </c>
      <c r="E30" s="16">
        <v>0</v>
      </c>
      <c r="F30" s="16">
        <v>0</v>
      </c>
      <c r="G30" s="16">
        <v>120.122192</v>
      </c>
      <c r="H30" s="16">
        <v>0</v>
      </c>
      <c r="I30" s="16">
        <v>11.807239</v>
      </c>
      <c r="J30" s="16">
        <v>0.001858</v>
      </c>
      <c r="K30" s="16">
        <v>525.938121</v>
      </c>
      <c r="L30" s="16">
        <f t="shared" si="1"/>
        <v>81.520408755</v>
      </c>
      <c r="M30" s="16">
        <v>0</v>
      </c>
      <c r="N30" s="16">
        <v>0</v>
      </c>
      <c r="O30" s="16">
        <v>25.72999</v>
      </c>
      <c r="P30" s="16">
        <v>1716.031321</v>
      </c>
      <c r="Q30" s="16">
        <f t="shared" si="2"/>
        <v>332.48106844375</v>
      </c>
      <c r="R30" s="24">
        <f t="shared" si="3"/>
        <v>1173.5785331</v>
      </c>
      <c r="S30" s="24">
        <f t="shared" si="4"/>
        <v>534.19545445</v>
      </c>
      <c r="T30" s="24">
        <f t="shared" si="5"/>
        <v>141.12119142945</v>
      </c>
      <c r="U30" s="24">
        <f t="shared" si="6"/>
        <v>550.73554202055</v>
      </c>
      <c r="V30" s="24">
        <f t="shared" si="7"/>
        <v>1226.0521879</v>
      </c>
      <c r="W30" s="25"/>
      <c r="X30" s="26">
        <f t="shared" si="8"/>
        <v>0</v>
      </c>
      <c r="Y30" s="26">
        <f t="shared" si="9"/>
        <v>2241.969442</v>
      </c>
      <c r="Z30" s="26">
        <f t="shared" si="10"/>
        <v>414.00147719875</v>
      </c>
    </row>
    <row r="31" s="2" customFormat="1" ht="60" customHeight="1" spans="1:26">
      <c r="A31" s="12">
        <v>26</v>
      </c>
      <c r="B31" s="13" t="s">
        <v>138</v>
      </c>
      <c r="C31" s="14" t="s">
        <v>137</v>
      </c>
      <c r="D31" s="15">
        <f t="shared" si="0"/>
        <v>41904.090452</v>
      </c>
      <c r="E31" s="16">
        <v>0</v>
      </c>
      <c r="F31" s="16">
        <v>0</v>
      </c>
      <c r="G31" s="16">
        <v>1013.9594</v>
      </c>
      <c r="H31" s="16">
        <v>44.4472</v>
      </c>
      <c r="I31" s="16">
        <v>548.126336999999</v>
      </c>
      <c r="J31" s="16">
        <v>7.477385</v>
      </c>
      <c r="K31" s="16">
        <v>26799.202348</v>
      </c>
      <c r="L31" s="16">
        <f t="shared" si="1"/>
        <v>4153.87636394</v>
      </c>
      <c r="M31" s="16">
        <v>0</v>
      </c>
      <c r="N31" s="16">
        <v>0</v>
      </c>
      <c r="O31" s="16">
        <v>259.45217</v>
      </c>
      <c r="P31" s="16">
        <v>13231.425612</v>
      </c>
      <c r="Q31" s="16">
        <f t="shared" si="2"/>
        <v>2563.588712325</v>
      </c>
      <c r="R31" s="24">
        <f t="shared" si="3"/>
        <v>22695.2342148</v>
      </c>
      <c r="S31" s="24">
        <f t="shared" si="4"/>
        <v>8667.6968726</v>
      </c>
      <c r="T31" s="24">
        <f t="shared" si="5"/>
        <v>2227.7834469</v>
      </c>
      <c r="U31" s="24">
        <f t="shared" si="6"/>
        <v>8313.3759177</v>
      </c>
      <c r="V31" s="24">
        <f t="shared" si="7"/>
        <v>19208.8562372</v>
      </c>
      <c r="W31" s="25"/>
      <c r="X31" s="26">
        <f t="shared" si="8"/>
        <v>0</v>
      </c>
      <c r="Y31" s="26">
        <f t="shared" si="9"/>
        <v>40030.62796</v>
      </c>
      <c r="Z31" s="26">
        <f t="shared" si="10"/>
        <v>6717.465076265</v>
      </c>
    </row>
    <row r="32" s="2" customFormat="1" ht="60" customHeight="1" spans="1:26">
      <c r="A32" s="12">
        <v>27</v>
      </c>
      <c r="B32" s="13" t="s">
        <v>16</v>
      </c>
      <c r="C32" s="14" t="s">
        <v>15</v>
      </c>
      <c r="D32" s="15">
        <f t="shared" si="0"/>
        <v>3987.574486</v>
      </c>
      <c r="E32" s="16">
        <v>0</v>
      </c>
      <c r="F32" s="16">
        <v>0</v>
      </c>
      <c r="G32" s="16">
        <v>246.50618</v>
      </c>
      <c r="H32" s="16">
        <v>22.5</v>
      </c>
      <c r="I32" s="16">
        <v>98.026274</v>
      </c>
      <c r="J32" s="16">
        <v>0.062388</v>
      </c>
      <c r="K32" s="16">
        <v>39.786852</v>
      </c>
      <c r="L32" s="16">
        <f t="shared" si="1"/>
        <v>6.16696206</v>
      </c>
      <c r="M32" s="16">
        <v>0</v>
      </c>
      <c r="N32" s="16">
        <v>0</v>
      </c>
      <c r="O32" s="16">
        <v>59.17595</v>
      </c>
      <c r="P32" s="16">
        <v>3521.516842</v>
      </c>
      <c r="Q32" s="16">
        <f t="shared" si="2"/>
        <v>682.2938881375</v>
      </c>
      <c r="R32" s="24">
        <f t="shared" si="3"/>
        <v>1784.6305322</v>
      </c>
      <c r="S32" s="24">
        <f t="shared" si="4"/>
        <v>888.3365809</v>
      </c>
      <c r="T32" s="24">
        <f t="shared" si="5"/>
        <v>259.4252323305</v>
      </c>
      <c r="U32" s="24">
        <f t="shared" si="6"/>
        <v>1055.1821405695</v>
      </c>
      <c r="V32" s="24">
        <f t="shared" si="7"/>
        <v>2202.9439538</v>
      </c>
      <c r="W32" s="25"/>
      <c r="X32" s="26">
        <f t="shared" si="8"/>
        <v>0</v>
      </c>
      <c r="Y32" s="26">
        <f t="shared" si="9"/>
        <v>3561.303694</v>
      </c>
      <c r="Z32" s="26">
        <f t="shared" si="10"/>
        <v>688.4608501975</v>
      </c>
    </row>
    <row r="33" s="2" customFormat="1" ht="60" customHeight="1" spans="1:26">
      <c r="A33" s="12">
        <v>28</v>
      </c>
      <c r="B33" s="13" t="s">
        <v>25</v>
      </c>
      <c r="C33" s="14" t="s">
        <v>24</v>
      </c>
      <c r="D33" s="15">
        <f t="shared" si="0"/>
        <v>4166.360755</v>
      </c>
      <c r="E33" s="16">
        <v>0</v>
      </c>
      <c r="F33" s="16">
        <v>0</v>
      </c>
      <c r="G33" s="16">
        <v>137.853225</v>
      </c>
      <c r="H33" s="16">
        <v>21.132</v>
      </c>
      <c r="I33" s="16">
        <v>203.122765</v>
      </c>
      <c r="J33" s="16">
        <v>0.114101</v>
      </c>
      <c r="K33" s="16">
        <v>1737.687064</v>
      </c>
      <c r="L33" s="16">
        <f t="shared" si="1"/>
        <v>269.34149492</v>
      </c>
      <c r="M33" s="16">
        <v>0</v>
      </c>
      <c r="N33" s="16">
        <v>0</v>
      </c>
      <c r="O33" s="16">
        <v>97.11983</v>
      </c>
      <c r="P33" s="16">
        <v>1969.33177</v>
      </c>
      <c r="Q33" s="16">
        <f t="shared" si="2"/>
        <v>381.5580304375</v>
      </c>
      <c r="R33" s="24">
        <f t="shared" si="3"/>
        <v>2027.2781234</v>
      </c>
      <c r="S33" s="24">
        <f t="shared" si="4"/>
        <v>839.8703553</v>
      </c>
      <c r="T33" s="24">
        <f t="shared" si="5"/>
        <v>255.64092759</v>
      </c>
      <c r="U33" s="24">
        <f t="shared" si="6"/>
        <v>1043.57134871</v>
      </c>
      <c r="V33" s="24">
        <f t="shared" si="7"/>
        <v>2139.0826316</v>
      </c>
      <c r="W33" s="25"/>
      <c r="X33" s="26">
        <f t="shared" si="8"/>
        <v>0</v>
      </c>
      <c r="Y33" s="26">
        <f t="shared" si="9"/>
        <v>3707.018834</v>
      </c>
      <c r="Z33" s="26">
        <f t="shared" si="10"/>
        <v>650.8995253575</v>
      </c>
    </row>
    <row r="34" s="2" customFormat="1" ht="60" customHeight="1" spans="1:26">
      <c r="A34" s="12">
        <v>29</v>
      </c>
      <c r="B34" s="13" t="s">
        <v>121</v>
      </c>
      <c r="C34" s="14" t="s">
        <v>120</v>
      </c>
      <c r="D34" s="15">
        <f t="shared" si="0"/>
        <v>2287.209844</v>
      </c>
      <c r="E34" s="16">
        <v>0</v>
      </c>
      <c r="F34" s="16">
        <v>0</v>
      </c>
      <c r="G34" s="16">
        <v>67.460529</v>
      </c>
      <c r="H34" s="16">
        <v>11.4928</v>
      </c>
      <c r="I34" s="16">
        <v>82.009678</v>
      </c>
      <c r="J34" s="16">
        <v>0</v>
      </c>
      <c r="K34" s="16">
        <v>1010.39705</v>
      </c>
      <c r="L34" s="16">
        <f t="shared" si="1"/>
        <v>156.61154275</v>
      </c>
      <c r="M34" s="16">
        <v>0</v>
      </c>
      <c r="N34" s="16">
        <v>0</v>
      </c>
      <c r="O34" s="16">
        <v>152.12796</v>
      </c>
      <c r="P34" s="16">
        <v>963.721827</v>
      </c>
      <c r="Q34" s="16">
        <f t="shared" si="2"/>
        <v>186.72110398125</v>
      </c>
      <c r="R34" s="24">
        <f t="shared" si="3"/>
        <v>1088.0991435</v>
      </c>
      <c r="S34" s="24">
        <f t="shared" si="4"/>
        <v>443.00986675</v>
      </c>
      <c r="T34" s="24">
        <f t="shared" si="5"/>
        <v>128.39014402965</v>
      </c>
      <c r="U34" s="24">
        <f t="shared" si="6"/>
        <v>627.71068972035</v>
      </c>
      <c r="V34" s="24">
        <f t="shared" si="7"/>
        <v>1199.1107005</v>
      </c>
      <c r="W34" s="25"/>
      <c r="X34" s="26">
        <f t="shared" si="8"/>
        <v>0</v>
      </c>
      <c r="Y34" s="26">
        <f t="shared" si="9"/>
        <v>1974.118877</v>
      </c>
      <c r="Z34" s="26">
        <f t="shared" si="10"/>
        <v>343.33264673125</v>
      </c>
    </row>
    <row r="35" s="2" customFormat="1" ht="60" customHeight="1" spans="1:26">
      <c r="A35" s="12">
        <v>30</v>
      </c>
      <c r="B35" s="13" t="s">
        <v>507</v>
      </c>
      <c r="C35" s="14" t="s">
        <v>779</v>
      </c>
      <c r="D35" s="15">
        <f t="shared" si="0"/>
        <v>403.216507</v>
      </c>
      <c r="E35" s="16">
        <v>0</v>
      </c>
      <c r="F35" s="16">
        <v>0</v>
      </c>
      <c r="G35" s="16">
        <v>25.351761</v>
      </c>
      <c r="H35" s="16">
        <v>0</v>
      </c>
      <c r="I35" s="16">
        <v>0</v>
      </c>
      <c r="J35" s="16">
        <v>0.037292</v>
      </c>
      <c r="K35" s="16">
        <v>12.265177</v>
      </c>
      <c r="L35" s="16">
        <f t="shared" si="1"/>
        <v>1.901102435</v>
      </c>
      <c r="M35" s="16">
        <v>0</v>
      </c>
      <c r="N35" s="16">
        <v>0</v>
      </c>
      <c r="O35" s="16">
        <v>3.39425</v>
      </c>
      <c r="P35" s="16">
        <v>362.168027</v>
      </c>
      <c r="Q35" s="16">
        <f t="shared" si="2"/>
        <v>70.17005523125</v>
      </c>
      <c r="R35" s="24">
        <f t="shared" si="3"/>
        <v>188.4431197</v>
      </c>
      <c r="S35" s="24">
        <f t="shared" si="4"/>
        <v>92.99504215</v>
      </c>
      <c r="T35" s="24">
        <f t="shared" si="5"/>
        <v>24.77988733185</v>
      </c>
      <c r="U35" s="24">
        <f t="shared" si="6"/>
        <v>96.99845781815</v>
      </c>
      <c r="V35" s="24">
        <f t="shared" si="7"/>
        <v>214.7733873</v>
      </c>
      <c r="W35" s="25"/>
      <c r="X35" s="26">
        <f t="shared" si="8"/>
        <v>0</v>
      </c>
      <c r="Y35" s="26">
        <f t="shared" si="9"/>
        <v>374.433204</v>
      </c>
      <c r="Z35" s="26">
        <f t="shared" si="10"/>
        <v>72.07115766625</v>
      </c>
    </row>
    <row r="36" s="2" customFormat="1" ht="72" spans="1:26">
      <c r="A36" s="12">
        <v>31</v>
      </c>
      <c r="B36" s="13" t="s">
        <v>392</v>
      </c>
      <c r="C36" s="14" t="s">
        <v>391</v>
      </c>
      <c r="D36" s="15">
        <f t="shared" si="0"/>
        <v>932.166302</v>
      </c>
      <c r="E36" s="16">
        <v>0</v>
      </c>
      <c r="F36" s="16">
        <v>0</v>
      </c>
      <c r="G36" s="16">
        <v>23.112649</v>
      </c>
      <c r="H36" s="16">
        <v>0</v>
      </c>
      <c r="I36" s="16">
        <v>0</v>
      </c>
      <c r="J36" s="16">
        <v>0.007959</v>
      </c>
      <c r="K36" s="16">
        <v>526.490797</v>
      </c>
      <c r="L36" s="16">
        <f t="shared" si="1"/>
        <v>81.606073535</v>
      </c>
      <c r="M36" s="16">
        <v>0</v>
      </c>
      <c r="N36" s="16">
        <v>0</v>
      </c>
      <c r="O36" s="16">
        <v>52.37421</v>
      </c>
      <c r="P36" s="16">
        <v>330.180687</v>
      </c>
      <c r="Q36" s="16">
        <f t="shared" si="2"/>
        <v>63.97250810625</v>
      </c>
      <c r="R36" s="24">
        <f t="shared" si="3"/>
        <v>480.9848217</v>
      </c>
      <c r="S36" s="24">
        <f t="shared" si="4"/>
        <v>187.84333115</v>
      </c>
      <c r="T36" s="24">
        <f t="shared" si="5"/>
        <v>45.78018342165</v>
      </c>
      <c r="U36" s="24">
        <f t="shared" si="6"/>
        <v>217.55796572835</v>
      </c>
      <c r="V36" s="24">
        <f t="shared" si="7"/>
        <v>451.1814803</v>
      </c>
      <c r="W36" s="25"/>
      <c r="X36" s="26">
        <f t="shared" si="8"/>
        <v>0</v>
      </c>
      <c r="Y36" s="26">
        <f t="shared" si="9"/>
        <v>856.671484</v>
      </c>
      <c r="Z36" s="26">
        <f t="shared" si="10"/>
        <v>145.57858164125</v>
      </c>
    </row>
    <row r="37" s="2" customFormat="1" ht="60" customHeight="1" spans="1:26">
      <c r="A37" s="12">
        <v>32</v>
      </c>
      <c r="B37" s="13" t="s">
        <v>360</v>
      </c>
      <c r="C37" s="14" t="s">
        <v>359</v>
      </c>
      <c r="D37" s="15">
        <f t="shared" si="0"/>
        <v>1212.539974</v>
      </c>
      <c r="E37" s="16">
        <v>0</v>
      </c>
      <c r="F37" s="16">
        <v>0</v>
      </c>
      <c r="G37" s="16">
        <v>23.811537</v>
      </c>
      <c r="H37" s="16">
        <v>35.852936</v>
      </c>
      <c r="I37" s="16">
        <v>85.208317</v>
      </c>
      <c r="J37" s="16">
        <v>21.673274</v>
      </c>
      <c r="K37" s="16">
        <v>685.910373</v>
      </c>
      <c r="L37" s="16">
        <f t="shared" si="1"/>
        <v>106.316107815</v>
      </c>
      <c r="M37" s="16">
        <v>0</v>
      </c>
      <c r="N37" s="16">
        <v>0</v>
      </c>
      <c r="O37" s="16">
        <v>19.91872</v>
      </c>
      <c r="P37" s="16">
        <v>340.164817</v>
      </c>
      <c r="Q37" s="16">
        <f t="shared" si="2"/>
        <v>65.90693329375</v>
      </c>
      <c r="R37" s="24">
        <f t="shared" si="3"/>
        <v>581.6286323</v>
      </c>
      <c r="S37" s="24">
        <f t="shared" si="4"/>
        <v>222.22327885</v>
      </c>
      <c r="T37" s="24">
        <f t="shared" si="5"/>
        <v>72.79384384395</v>
      </c>
      <c r="U37" s="24">
        <f t="shared" si="6"/>
        <v>335.89421900605</v>
      </c>
      <c r="V37" s="24">
        <f t="shared" si="7"/>
        <v>630.9113417</v>
      </c>
      <c r="W37" s="25"/>
      <c r="X37" s="26">
        <f t="shared" si="8"/>
        <v>0</v>
      </c>
      <c r="Y37" s="26">
        <f t="shared" si="9"/>
        <v>1026.07519</v>
      </c>
      <c r="Z37" s="26">
        <f t="shared" si="10"/>
        <v>172.22304110875</v>
      </c>
    </row>
    <row r="38" s="2" customFormat="1" ht="60" customHeight="1" spans="1:26">
      <c r="A38" s="12">
        <v>33</v>
      </c>
      <c r="B38" s="13" t="s">
        <v>201</v>
      </c>
      <c r="C38" s="14" t="s">
        <v>200</v>
      </c>
      <c r="D38" s="15">
        <f t="shared" si="0"/>
        <v>4283.398806</v>
      </c>
      <c r="E38" s="16">
        <v>0</v>
      </c>
      <c r="F38" s="16">
        <v>0</v>
      </c>
      <c r="G38" s="16">
        <v>316.244224</v>
      </c>
      <c r="H38" s="16">
        <v>0</v>
      </c>
      <c r="I38" s="16">
        <v>0</v>
      </c>
      <c r="J38" s="16">
        <v>0.000612</v>
      </c>
      <c r="K38" s="16">
        <v>2253.329011</v>
      </c>
      <c r="L38" s="16">
        <f t="shared" si="1"/>
        <v>349.265996705</v>
      </c>
      <c r="M38" s="16">
        <v>0</v>
      </c>
      <c r="N38" s="16">
        <v>0</v>
      </c>
      <c r="O38" s="16">
        <v>6.68913</v>
      </c>
      <c r="P38" s="16">
        <v>1707.135829</v>
      </c>
      <c r="Q38" s="16">
        <f t="shared" si="2"/>
        <v>330.75756686875</v>
      </c>
      <c r="R38" s="24">
        <f t="shared" si="3"/>
        <v>2205.5653211</v>
      </c>
      <c r="S38" s="24">
        <f t="shared" si="4"/>
        <v>877.44975945</v>
      </c>
      <c r="T38" s="24">
        <f t="shared" si="5"/>
        <v>245.52694234665</v>
      </c>
      <c r="U38" s="24">
        <f t="shared" si="6"/>
        <v>954.85678310335</v>
      </c>
      <c r="V38" s="24">
        <f t="shared" si="7"/>
        <v>2077.8334849</v>
      </c>
      <c r="W38" s="25">
        <v>359</v>
      </c>
      <c r="X38" s="26">
        <f t="shared" si="8"/>
        <v>0</v>
      </c>
      <c r="Y38" s="26">
        <f t="shared" si="9"/>
        <v>3960.46484</v>
      </c>
      <c r="Z38" s="26">
        <f t="shared" si="10"/>
        <v>680.02356357375</v>
      </c>
    </row>
    <row r="39" s="2" customFormat="1" ht="60" customHeight="1" spans="1:26">
      <c r="A39" s="12">
        <v>34</v>
      </c>
      <c r="B39" s="13" t="s">
        <v>509</v>
      </c>
      <c r="C39" s="14" t="s">
        <v>508</v>
      </c>
      <c r="D39" s="15">
        <f t="shared" si="0"/>
        <v>375.143326</v>
      </c>
      <c r="E39" s="16">
        <v>0</v>
      </c>
      <c r="F39" s="16">
        <v>0</v>
      </c>
      <c r="G39" s="16">
        <v>0</v>
      </c>
      <c r="H39" s="16">
        <v>0</v>
      </c>
      <c r="I39" s="16">
        <v>0</v>
      </c>
      <c r="J39" s="16">
        <v>0</v>
      </c>
      <c r="K39" s="16">
        <v>370.516556</v>
      </c>
      <c r="L39" s="16">
        <f t="shared" si="1"/>
        <v>57.43006618</v>
      </c>
      <c r="M39" s="16">
        <v>0</v>
      </c>
      <c r="N39" s="16">
        <v>0</v>
      </c>
      <c r="O39" s="16">
        <v>4.62677</v>
      </c>
      <c r="P39" s="16">
        <v>0</v>
      </c>
      <c r="Q39" s="16">
        <f t="shared" si="2"/>
        <v>0</v>
      </c>
      <c r="R39" s="24">
        <f t="shared" si="3"/>
        <v>222.3099336</v>
      </c>
      <c r="S39" s="24">
        <f t="shared" si="4"/>
        <v>74.1033112</v>
      </c>
      <c r="T39" s="24">
        <f t="shared" si="5"/>
        <v>16.67324502</v>
      </c>
      <c r="U39" s="24">
        <f t="shared" si="6"/>
        <v>62.05683618</v>
      </c>
      <c r="V39" s="24">
        <f t="shared" si="7"/>
        <v>152.8333924</v>
      </c>
      <c r="W39" s="25"/>
      <c r="X39" s="26">
        <f t="shared" si="8"/>
        <v>0</v>
      </c>
      <c r="Y39" s="26">
        <f t="shared" si="9"/>
        <v>370.516556</v>
      </c>
      <c r="Z39" s="26">
        <f t="shared" si="10"/>
        <v>57.43006618</v>
      </c>
    </row>
    <row r="40" s="2" customFormat="1" ht="60" customHeight="1" spans="1:26">
      <c r="A40" s="12">
        <v>35</v>
      </c>
      <c r="B40" s="13" t="s">
        <v>312</v>
      </c>
      <c r="C40" s="14" t="s">
        <v>311</v>
      </c>
      <c r="D40" s="15">
        <f t="shared" si="0"/>
        <v>1434.666627</v>
      </c>
      <c r="E40" s="16">
        <v>0</v>
      </c>
      <c r="F40" s="16">
        <v>0</v>
      </c>
      <c r="G40" s="16">
        <v>75.027571</v>
      </c>
      <c r="H40" s="16">
        <v>0</v>
      </c>
      <c r="I40" s="16">
        <v>0</v>
      </c>
      <c r="J40" s="16">
        <v>0</v>
      </c>
      <c r="K40" s="16">
        <v>275.081271</v>
      </c>
      <c r="L40" s="16">
        <f t="shared" si="1"/>
        <v>42.637597005</v>
      </c>
      <c r="M40" s="16">
        <v>0</v>
      </c>
      <c r="N40" s="16">
        <v>0</v>
      </c>
      <c r="O40" s="16">
        <v>12.73534</v>
      </c>
      <c r="P40" s="16">
        <v>1071.822445</v>
      </c>
      <c r="Q40" s="16">
        <f t="shared" si="2"/>
        <v>207.66559871875</v>
      </c>
      <c r="R40" s="24">
        <f t="shared" si="3"/>
        <v>700.9599851</v>
      </c>
      <c r="S40" s="24">
        <f t="shared" si="4"/>
        <v>322.97186545</v>
      </c>
      <c r="T40" s="24">
        <f t="shared" si="5"/>
        <v>84.08036327535</v>
      </c>
      <c r="U40" s="24">
        <f t="shared" si="6"/>
        <v>326.65441317465</v>
      </c>
      <c r="V40" s="24">
        <f t="shared" si="7"/>
        <v>733.7066419</v>
      </c>
      <c r="W40" s="25"/>
      <c r="X40" s="26">
        <f t="shared" si="8"/>
        <v>0</v>
      </c>
      <c r="Y40" s="26">
        <f t="shared" si="9"/>
        <v>1346.903716</v>
      </c>
      <c r="Z40" s="26">
        <f t="shared" si="10"/>
        <v>250.30319572375</v>
      </c>
    </row>
    <row r="41" s="2" customFormat="1" ht="60" customHeight="1" spans="1:26">
      <c r="A41" s="12">
        <v>36</v>
      </c>
      <c r="B41" s="13" t="s">
        <v>523</v>
      </c>
      <c r="C41" s="14" t="s">
        <v>522</v>
      </c>
      <c r="D41" s="15">
        <f t="shared" si="0"/>
        <v>847.124891</v>
      </c>
      <c r="E41" s="16">
        <v>0</v>
      </c>
      <c r="F41" s="16">
        <v>0</v>
      </c>
      <c r="G41" s="16">
        <v>40.451149</v>
      </c>
      <c r="H41" s="16">
        <v>0</v>
      </c>
      <c r="I41" s="16">
        <v>0</v>
      </c>
      <c r="J41" s="16">
        <v>0</v>
      </c>
      <c r="K41" s="16">
        <v>221.09137</v>
      </c>
      <c r="L41" s="16">
        <f t="shared" si="1"/>
        <v>34.26916235</v>
      </c>
      <c r="M41" s="16">
        <v>0</v>
      </c>
      <c r="N41" s="16">
        <v>0</v>
      </c>
      <c r="O41" s="16">
        <v>7.7088</v>
      </c>
      <c r="P41" s="16">
        <v>577.873572</v>
      </c>
      <c r="Q41" s="16">
        <f t="shared" si="2"/>
        <v>111.963004575</v>
      </c>
      <c r="R41" s="24">
        <f t="shared" si="3"/>
        <v>421.591608</v>
      </c>
      <c r="S41" s="24">
        <f t="shared" si="4"/>
        <v>188.686667</v>
      </c>
      <c r="T41" s="24">
        <f t="shared" si="5"/>
        <v>48.6071198379</v>
      </c>
      <c r="U41" s="24">
        <f t="shared" si="6"/>
        <v>188.2394961621</v>
      </c>
      <c r="V41" s="24">
        <f t="shared" si="7"/>
        <v>425.533283</v>
      </c>
      <c r="W41" s="25"/>
      <c r="X41" s="26">
        <f t="shared" si="8"/>
        <v>0</v>
      </c>
      <c r="Y41" s="26">
        <f t="shared" si="9"/>
        <v>798.964942</v>
      </c>
      <c r="Z41" s="26">
        <f t="shared" si="10"/>
        <v>146.232166925</v>
      </c>
    </row>
    <row r="42" s="2" customFormat="1" ht="60" customHeight="1" spans="1:26">
      <c r="A42" s="12">
        <v>37</v>
      </c>
      <c r="B42" s="13" t="s">
        <v>234</v>
      </c>
      <c r="C42" s="14" t="s">
        <v>233</v>
      </c>
      <c r="D42" s="15">
        <f t="shared" si="0"/>
        <v>16.366506</v>
      </c>
      <c r="E42" s="16">
        <v>0</v>
      </c>
      <c r="F42" s="16">
        <v>0</v>
      </c>
      <c r="G42" s="16">
        <v>0.236041</v>
      </c>
      <c r="H42" s="16">
        <v>0</v>
      </c>
      <c r="I42" s="16">
        <v>0</v>
      </c>
      <c r="J42" s="16">
        <v>0</v>
      </c>
      <c r="K42" s="16">
        <v>0</v>
      </c>
      <c r="L42" s="16">
        <f t="shared" si="1"/>
        <v>0</v>
      </c>
      <c r="M42" s="16">
        <v>0</v>
      </c>
      <c r="N42" s="16">
        <v>0</v>
      </c>
      <c r="O42" s="16">
        <v>12.75845</v>
      </c>
      <c r="P42" s="16">
        <v>3.372015</v>
      </c>
      <c r="Q42" s="16">
        <f t="shared" si="2"/>
        <v>0.65332790625</v>
      </c>
      <c r="R42" s="24">
        <f t="shared" si="3"/>
        <v>1.6860075</v>
      </c>
      <c r="S42" s="24">
        <f t="shared" si="4"/>
        <v>0.84300375</v>
      </c>
      <c r="T42" s="24">
        <f t="shared" si="5"/>
        <v>0.22557767985</v>
      </c>
      <c r="U42" s="24">
        <f t="shared" si="6"/>
        <v>13.61191707015</v>
      </c>
      <c r="V42" s="24">
        <f t="shared" si="7"/>
        <v>14.6804985</v>
      </c>
      <c r="W42" s="25"/>
      <c r="X42" s="26">
        <f t="shared" si="8"/>
        <v>0</v>
      </c>
      <c r="Y42" s="26">
        <f t="shared" si="9"/>
        <v>3.372015</v>
      </c>
      <c r="Z42" s="26">
        <f t="shared" si="10"/>
        <v>0.65332790625</v>
      </c>
    </row>
    <row r="43" s="2" customFormat="1" ht="60" customHeight="1" spans="1:26">
      <c r="A43" s="12">
        <v>38</v>
      </c>
      <c r="B43" s="13" t="s">
        <v>344</v>
      </c>
      <c r="C43" s="14" t="s">
        <v>343</v>
      </c>
      <c r="D43" s="15">
        <f t="shared" si="0"/>
        <v>117.687585</v>
      </c>
      <c r="E43" s="16">
        <v>0</v>
      </c>
      <c r="F43" s="16">
        <v>0</v>
      </c>
      <c r="G43" s="16">
        <v>7.242749</v>
      </c>
      <c r="H43" s="16">
        <v>0</v>
      </c>
      <c r="I43" s="16">
        <v>0</v>
      </c>
      <c r="J43" s="16">
        <v>0</v>
      </c>
      <c r="K43" s="16">
        <v>0</v>
      </c>
      <c r="L43" s="16">
        <f t="shared" si="1"/>
        <v>0</v>
      </c>
      <c r="M43" s="16">
        <v>0</v>
      </c>
      <c r="N43" s="16">
        <v>0</v>
      </c>
      <c r="O43" s="16">
        <v>6.977</v>
      </c>
      <c r="P43" s="16">
        <v>103.467836</v>
      </c>
      <c r="Q43" s="16">
        <f t="shared" si="2"/>
        <v>20.046893225</v>
      </c>
      <c r="R43" s="24">
        <f t="shared" si="3"/>
        <v>51.733918</v>
      </c>
      <c r="S43" s="24">
        <f t="shared" si="4"/>
        <v>25.866959</v>
      </c>
      <c r="T43" s="24">
        <f t="shared" si="5"/>
        <v>6.9216878979</v>
      </c>
      <c r="U43" s="24">
        <f t="shared" si="6"/>
        <v>33.1650201021</v>
      </c>
      <c r="V43" s="24">
        <f t="shared" si="7"/>
        <v>65.953667</v>
      </c>
      <c r="W43" s="25"/>
      <c r="X43" s="26">
        <f t="shared" si="8"/>
        <v>0</v>
      </c>
      <c r="Y43" s="26">
        <f t="shared" si="9"/>
        <v>103.467836</v>
      </c>
      <c r="Z43" s="26">
        <f t="shared" si="10"/>
        <v>20.046893225</v>
      </c>
    </row>
    <row r="44" s="2" customFormat="1" ht="60" customHeight="1" spans="1:26">
      <c r="A44" s="12">
        <v>39</v>
      </c>
      <c r="B44" s="13" t="s">
        <v>289</v>
      </c>
      <c r="C44" s="14" t="s">
        <v>288</v>
      </c>
      <c r="D44" s="15">
        <f t="shared" si="0"/>
        <v>22.534328</v>
      </c>
      <c r="E44" s="16">
        <v>0</v>
      </c>
      <c r="F44" s="16">
        <v>0</v>
      </c>
      <c r="G44" s="16">
        <v>1.362373</v>
      </c>
      <c r="H44" s="16">
        <v>0</v>
      </c>
      <c r="I44" s="16">
        <v>0</v>
      </c>
      <c r="J44" s="16">
        <v>0</v>
      </c>
      <c r="K44" s="16">
        <v>1.287349</v>
      </c>
      <c r="L44" s="16">
        <f t="shared" si="1"/>
        <v>0.199539095</v>
      </c>
      <c r="M44" s="16">
        <v>0</v>
      </c>
      <c r="N44" s="16">
        <v>0</v>
      </c>
      <c r="O44" s="16">
        <v>0.42215</v>
      </c>
      <c r="P44" s="16">
        <v>19.462456</v>
      </c>
      <c r="Q44" s="16">
        <f t="shared" si="2"/>
        <v>3.77085085</v>
      </c>
      <c r="R44" s="24">
        <f t="shared" si="3"/>
        <v>10.5036374</v>
      </c>
      <c r="S44" s="24">
        <f t="shared" si="4"/>
        <v>5.1230838</v>
      </c>
      <c r="T44" s="24">
        <f t="shared" si="5"/>
        <v>1.3599107883</v>
      </c>
      <c r="U44" s="24">
        <f t="shared" si="6"/>
        <v>5.5476960117</v>
      </c>
      <c r="V44" s="24">
        <f t="shared" si="7"/>
        <v>12.0306906</v>
      </c>
      <c r="W44" s="25"/>
      <c r="X44" s="26">
        <f t="shared" si="8"/>
        <v>0</v>
      </c>
      <c r="Y44" s="26">
        <f t="shared" si="9"/>
        <v>20.749805</v>
      </c>
      <c r="Z44" s="26">
        <f t="shared" si="10"/>
        <v>3.970389945</v>
      </c>
    </row>
    <row r="45" s="2" customFormat="1" ht="60" customHeight="1" spans="1:26">
      <c r="A45" s="12">
        <v>40</v>
      </c>
      <c r="B45" s="13" t="s">
        <v>368</v>
      </c>
      <c r="C45" s="14" t="s">
        <v>367</v>
      </c>
      <c r="D45" s="15">
        <f t="shared" si="0"/>
        <v>369.440346</v>
      </c>
      <c r="E45" s="16">
        <v>0</v>
      </c>
      <c r="F45" s="16">
        <v>0</v>
      </c>
      <c r="G45" s="16">
        <v>25.428813</v>
      </c>
      <c r="H45" s="16">
        <v>0</v>
      </c>
      <c r="I45" s="16">
        <v>0</v>
      </c>
      <c r="J45" s="16">
        <v>0</v>
      </c>
      <c r="K45" s="16">
        <v>-23.587875</v>
      </c>
      <c r="L45" s="16">
        <f t="shared" si="1"/>
        <v>-3.656120625</v>
      </c>
      <c r="M45" s="16">
        <v>0</v>
      </c>
      <c r="N45" s="16">
        <v>0</v>
      </c>
      <c r="O45" s="16">
        <v>4.38372</v>
      </c>
      <c r="P45" s="16">
        <v>363.215688</v>
      </c>
      <c r="Q45" s="16">
        <f t="shared" si="2"/>
        <v>70.37303955</v>
      </c>
      <c r="R45" s="24">
        <f t="shared" si="3"/>
        <v>167.455119</v>
      </c>
      <c r="S45" s="24">
        <f t="shared" si="4"/>
        <v>86.086347</v>
      </c>
      <c r="T45" s="24">
        <f t="shared" si="5"/>
        <v>23.2371505323</v>
      </c>
      <c r="U45" s="24">
        <f t="shared" si="6"/>
        <v>92.6617294677</v>
      </c>
      <c r="V45" s="24">
        <f t="shared" si="7"/>
        <v>201.985227</v>
      </c>
      <c r="W45" s="25"/>
      <c r="X45" s="26">
        <f t="shared" si="8"/>
        <v>0</v>
      </c>
      <c r="Y45" s="26">
        <f t="shared" si="9"/>
        <v>339.627813</v>
      </c>
      <c r="Z45" s="26">
        <f t="shared" si="10"/>
        <v>66.716918925</v>
      </c>
    </row>
    <row r="46" s="2" customFormat="1" ht="60" customHeight="1" spans="1:26">
      <c r="A46" s="12">
        <v>41</v>
      </c>
      <c r="B46" s="13" t="s">
        <v>474</v>
      </c>
      <c r="C46" s="14" t="s">
        <v>473</v>
      </c>
      <c r="D46" s="15">
        <f t="shared" si="0"/>
        <v>820.015858</v>
      </c>
      <c r="E46" s="16">
        <v>0</v>
      </c>
      <c r="F46" s="16">
        <v>0</v>
      </c>
      <c r="G46" s="16">
        <v>48.158693</v>
      </c>
      <c r="H46" s="16">
        <v>0</v>
      </c>
      <c r="I46" s="16">
        <v>0</v>
      </c>
      <c r="J46" s="16">
        <v>0.001455</v>
      </c>
      <c r="K46" s="16">
        <v>71.638312</v>
      </c>
      <c r="L46" s="16">
        <f t="shared" si="1"/>
        <v>11.10393836</v>
      </c>
      <c r="M46" s="16">
        <v>0</v>
      </c>
      <c r="N46" s="16">
        <v>0</v>
      </c>
      <c r="O46" s="16">
        <v>12.26407</v>
      </c>
      <c r="P46" s="16">
        <v>687.953328</v>
      </c>
      <c r="Q46" s="16">
        <f t="shared" si="2"/>
        <v>133.2909573</v>
      </c>
      <c r="R46" s="24">
        <f t="shared" si="3"/>
        <v>386.9596512</v>
      </c>
      <c r="S46" s="24">
        <f t="shared" si="4"/>
        <v>186.3159944</v>
      </c>
      <c r="T46" s="24">
        <f t="shared" si="5"/>
        <v>49.2460359453</v>
      </c>
      <c r="U46" s="24">
        <f t="shared" si="6"/>
        <v>197.4941764547</v>
      </c>
      <c r="V46" s="24">
        <f t="shared" si="7"/>
        <v>433.0562068</v>
      </c>
      <c r="W46" s="25"/>
      <c r="X46" s="26">
        <f t="shared" si="8"/>
        <v>0</v>
      </c>
      <c r="Y46" s="26">
        <f t="shared" si="9"/>
        <v>759.59164</v>
      </c>
      <c r="Z46" s="26">
        <f t="shared" si="10"/>
        <v>144.39489566</v>
      </c>
    </row>
    <row r="47" s="2" customFormat="1" ht="60" customHeight="1" spans="1:26">
      <c r="A47" s="12">
        <v>42</v>
      </c>
      <c r="B47" s="13" t="s">
        <v>416</v>
      </c>
      <c r="C47" s="14" t="s">
        <v>415</v>
      </c>
      <c r="D47" s="15">
        <f t="shared" si="0"/>
        <v>38.396056</v>
      </c>
      <c r="E47" s="16">
        <v>0</v>
      </c>
      <c r="F47" s="16">
        <v>0</v>
      </c>
      <c r="G47" s="16">
        <v>3.358701</v>
      </c>
      <c r="H47" s="16">
        <v>0</v>
      </c>
      <c r="I47" s="16">
        <v>0</v>
      </c>
      <c r="J47" s="16">
        <v>0</v>
      </c>
      <c r="K47" s="16">
        <v>-19.955417</v>
      </c>
      <c r="L47" s="16">
        <f t="shared" si="1"/>
        <v>-3.093089635</v>
      </c>
      <c r="M47" s="16">
        <v>0</v>
      </c>
      <c r="N47" s="16">
        <v>0</v>
      </c>
      <c r="O47" s="16">
        <v>7.01134</v>
      </c>
      <c r="P47" s="16">
        <v>47.981432</v>
      </c>
      <c r="Q47" s="16">
        <f t="shared" si="2"/>
        <v>9.29640245</v>
      </c>
      <c r="R47" s="24">
        <f t="shared" si="3"/>
        <v>12.0174658</v>
      </c>
      <c r="S47" s="24">
        <f t="shared" si="4"/>
        <v>8.0042746</v>
      </c>
      <c r="T47" s="24">
        <f t="shared" si="5"/>
        <v>2.3118202071</v>
      </c>
      <c r="U47" s="24">
        <f t="shared" si="6"/>
        <v>16.0624953929</v>
      </c>
      <c r="V47" s="24">
        <f t="shared" si="7"/>
        <v>26.3785902</v>
      </c>
      <c r="W47" s="25"/>
      <c r="X47" s="26">
        <f t="shared" si="8"/>
        <v>0</v>
      </c>
      <c r="Y47" s="26">
        <f t="shared" si="9"/>
        <v>28.026015</v>
      </c>
      <c r="Z47" s="26">
        <f t="shared" si="10"/>
        <v>6.203312815</v>
      </c>
    </row>
    <row r="48" s="2" customFormat="1" ht="60" customHeight="1" spans="1:26">
      <c r="A48" s="12">
        <v>43</v>
      </c>
      <c r="B48" s="13" t="s">
        <v>19</v>
      </c>
      <c r="C48" s="14" t="s">
        <v>18</v>
      </c>
      <c r="D48" s="15">
        <f t="shared" si="0"/>
        <v>5283.733249</v>
      </c>
      <c r="E48" s="16">
        <v>0</v>
      </c>
      <c r="F48" s="16">
        <v>0</v>
      </c>
      <c r="G48" s="16">
        <v>244.226102</v>
      </c>
      <c r="H48" s="16">
        <v>0</v>
      </c>
      <c r="I48" s="16">
        <v>0</v>
      </c>
      <c r="J48" s="16">
        <v>0.408419</v>
      </c>
      <c r="K48" s="16">
        <v>1523.717636</v>
      </c>
      <c r="L48" s="16">
        <f t="shared" si="1"/>
        <v>236.17623358</v>
      </c>
      <c r="M48" s="16">
        <v>0</v>
      </c>
      <c r="N48" s="16">
        <v>0</v>
      </c>
      <c r="O48" s="16">
        <v>26.43674</v>
      </c>
      <c r="P48" s="16">
        <v>3488.944352</v>
      </c>
      <c r="Q48" s="16">
        <f t="shared" si="2"/>
        <v>675.9829682</v>
      </c>
      <c r="R48" s="24">
        <f t="shared" si="3"/>
        <v>2658.7027576</v>
      </c>
      <c r="S48" s="24">
        <f t="shared" si="4"/>
        <v>1176.9796152</v>
      </c>
      <c r="T48" s="24">
        <f t="shared" si="5"/>
        <v>301.9672035342</v>
      </c>
      <c r="U48" s="24">
        <f t="shared" si="6"/>
        <v>1146.0836726658</v>
      </c>
      <c r="V48" s="24">
        <f t="shared" si="7"/>
        <v>2625.0304914</v>
      </c>
      <c r="W48" s="25"/>
      <c r="X48" s="26">
        <f t="shared" si="8"/>
        <v>0</v>
      </c>
      <c r="Y48" s="26">
        <f t="shared" si="9"/>
        <v>5012.661988</v>
      </c>
      <c r="Z48" s="26">
        <f t="shared" si="10"/>
        <v>912.15920178</v>
      </c>
    </row>
    <row r="49" s="2" customFormat="1" ht="60" customHeight="1" spans="1:26">
      <c r="A49" s="12">
        <v>44</v>
      </c>
      <c r="B49" s="13" t="s">
        <v>253</v>
      </c>
      <c r="C49" s="14" t="s">
        <v>252</v>
      </c>
      <c r="D49" s="15">
        <f t="shared" si="0"/>
        <v>1055.203029</v>
      </c>
      <c r="E49" s="16">
        <v>0</v>
      </c>
      <c r="F49" s="16">
        <v>0</v>
      </c>
      <c r="G49" s="16">
        <v>49.638248</v>
      </c>
      <c r="H49" s="16">
        <v>0</v>
      </c>
      <c r="I49" s="16">
        <v>0</v>
      </c>
      <c r="J49" s="16">
        <v>0</v>
      </c>
      <c r="K49" s="16">
        <v>293.136291</v>
      </c>
      <c r="L49" s="16">
        <f t="shared" si="1"/>
        <v>45.436125105</v>
      </c>
      <c r="M49" s="16">
        <v>0</v>
      </c>
      <c r="N49" s="16">
        <v>0</v>
      </c>
      <c r="O49" s="16">
        <v>3.31068</v>
      </c>
      <c r="P49" s="16">
        <v>709.11781</v>
      </c>
      <c r="Q49" s="16">
        <f t="shared" si="2"/>
        <v>137.3915756875</v>
      </c>
      <c r="R49" s="24">
        <f t="shared" si="3"/>
        <v>530.4406796</v>
      </c>
      <c r="S49" s="24">
        <f t="shared" si="4"/>
        <v>235.9067107</v>
      </c>
      <c r="T49" s="24">
        <f t="shared" si="5"/>
        <v>60.6289874283</v>
      </c>
      <c r="U49" s="24">
        <f t="shared" si="6"/>
        <v>228.2266512717</v>
      </c>
      <c r="V49" s="24">
        <f t="shared" si="7"/>
        <v>524.7623494</v>
      </c>
      <c r="W49" s="25">
        <v>112</v>
      </c>
      <c r="X49" s="26">
        <f t="shared" si="8"/>
        <v>0</v>
      </c>
      <c r="Y49" s="26">
        <f t="shared" si="9"/>
        <v>1002.254101</v>
      </c>
      <c r="Z49" s="26">
        <f t="shared" si="10"/>
        <v>182.8277007925</v>
      </c>
    </row>
    <row r="50" s="2" customFormat="1" ht="60" customHeight="1" spans="1:26">
      <c r="A50" s="12">
        <v>45</v>
      </c>
      <c r="B50" s="13" t="s">
        <v>426</v>
      </c>
      <c r="C50" s="14" t="s">
        <v>425</v>
      </c>
      <c r="D50" s="15">
        <f t="shared" si="0"/>
        <v>312.967894</v>
      </c>
      <c r="E50" s="16">
        <v>0</v>
      </c>
      <c r="F50" s="16">
        <v>0</v>
      </c>
      <c r="G50" s="16">
        <v>0.335274</v>
      </c>
      <c r="H50" s="16">
        <v>0</v>
      </c>
      <c r="I50" s="16">
        <v>0</v>
      </c>
      <c r="J50" s="16">
        <v>0</v>
      </c>
      <c r="K50" s="16">
        <v>270.516977</v>
      </c>
      <c r="L50" s="16">
        <f t="shared" si="1"/>
        <v>41.930131435</v>
      </c>
      <c r="M50" s="16">
        <v>0</v>
      </c>
      <c r="N50" s="16">
        <v>0</v>
      </c>
      <c r="O50" s="16">
        <v>37.32601</v>
      </c>
      <c r="P50" s="16">
        <v>4.789633</v>
      </c>
      <c r="Q50" s="16">
        <f t="shared" si="2"/>
        <v>0.92799139375</v>
      </c>
      <c r="R50" s="24">
        <f t="shared" si="3"/>
        <v>164.7050027</v>
      </c>
      <c r="S50" s="24">
        <f t="shared" si="4"/>
        <v>55.30080365</v>
      </c>
      <c r="T50" s="24">
        <f t="shared" si="5"/>
        <v>12.49367599665</v>
      </c>
      <c r="U50" s="24">
        <f t="shared" si="6"/>
        <v>80.46841165335</v>
      </c>
      <c r="V50" s="24">
        <f t="shared" si="7"/>
        <v>148.2628913</v>
      </c>
      <c r="W50" s="25"/>
      <c r="X50" s="26">
        <f t="shared" si="8"/>
        <v>0</v>
      </c>
      <c r="Y50" s="26">
        <f t="shared" si="9"/>
        <v>275.30661</v>
      </c>
      <c r="Z50" s="26">
        <f t="shared" si="10"/>
        <v>42.85812282875</v>
      </c>
    </row>
    <row r="51" s="2" customFormat="1" ht="60" customHeight="1" spans="1:26">
      <c r="A51" s="12">
        <v>46</v>
      </c>
      <c r="B51" s="13" t="s">
        <v>216</v>
      </c>
      <c r="C51" s="14" t="s">
        <v>215</v>
      </c>
      <c r="D51" s="15">
        <f t="shared" si="0"/>
        <v>3589.709523</v>
      </c>
      <c r="E51" s="16">
        <v>0</v>
      </c>
      <c r="F51" s="16">
        <v>0</v>
      </c>
      <c r="G51" s="16">
        <v>170.416469</v>
      </c>
      <c r="H51" s="16">
        <v>2.708322</v>
      </c>
      <c r="I51" s="16">
        <v>11.5584</v>
      </c>
      <c r="J51" s="16">
        <v>0</v>
      </c>
      <c r="K51" s="16">
        <v>1168.114662</v>
      </c>
      <c r="L51" s="16">
        <f t="shared" si="1"/>
        <v>181.05777261</v>
      </c>
      <c r="M51" s="16">
        <v>0</v>
      </c>
      <c r="N51" s="16">
        <v>0</v>
      </c>
      <c r="O51" s="16">
        <v>11.08741</v>
      </c>
      <c r="P51" s="16">
        <v>2225.82426</v>
      </c>
      <c r="Q51" s="16">
        <f t="shared" si="2"/>
        <v>431.253450375</v>
      </c>
      <c r="R51" s="24">
        <f t="shared" si="3"/>
        <v>1813.7809272</v>
      </c>
      <c r="S51" s="24">
        <f t="shared" si="4"/>
        <v>790.0789974</v>
      </c>
      <c r="T51" s="24">
        <f t="shared" si="5"/>
        <v>206.2887593499</v>
      </c>
      <c r="U51" s="24">
        <f t="shared" si="6"/>
        <v>779.5608390501</v>
      </c>
      <c r="V51" s="24">
        <f t="shared" si="7"/>
        <v>1775.9285958</v>
      </c>
      <c r="W51" s="25"/>
      <c r="X51" s="26">
        <f t="shared" si="8"/>
        <v>0</v>
      </c>
      <c r="Y51" s="26">
        <f t="shared" si="9"/>
        <v>3393.938922</v>
      </c>
      <c r="Z51" s="26">
        <f t="shared" si="10"/>
        <v>612.311222985</v>
      </c>
    </row>
    <row r="52" s="2" customFormat="1" ht="60" customHeight="1" spans="1:26">
      <c r="A52" s="12">
        <v>47</v>
      </c>
      <c r="B52" s="13" t="s">
        <v>482</v>
      </c>
      <c r="C52" s="14" t="s">
        <v>481</v>
      </c>
      <c r="D52" s="15">
        <f t="shared" si="0"/>
        <v>13.012135</v>
      </c>
      <c r="E52" s="16">
        <v>0</v>
      </c>
      <c r="F52" s="16">
        <v>0</v>
      </c>
      <c r="G52" s="16">
        <v>0</v>
      </c>
      <c r="H52" s="16">
        <v>0</v>
      </c>
      <c r="I52" s="16">
        <v>0</v>
      </c>
      <c r="J52" s="16">
        <v>0</v>
      </c>
      <c r="K52" s="16">
        <v>-4.148735</v>
      </c>
      <c r="L52" s="16">
        <f t="shared" si="1"/>
        <v>-0.643053925</v>
      </c>
      <c r="M52" s="16">
        <v>0</v>
      </c>
      <c r="N52" s="16">
        <v>0</v>
      </c>
      <c r="O52" s="16">
        <v>17.16087</v>
      </c>
      <c r="P52" s="16">
        <v>0</v>
      </c>
      <c r="Q52" s="16">
        <f t="shared" si="2"/>
        <v>0</v>
      </c>
      <c r="R52" s="24">
        <f t="shared" si="3"/>
        <v>-2.489241</v>
      </c>
      <c r="S52" s="24">
        <f t="shared" si="4"/>
        <v>-0.829747</v>
      </c>
      <c r="T52" s="24">
        <f t="shared" si="5"/>
        <v>-0.186693075</v>
      </c>
      <c r="U52" s="24">
        <f t="shared" si="6"/>
        <v>16.517816075</v>
      </c>
      <c r="V52" s="24">
        <f t="shared" si="7"/>
        <v>15.501376</v>
      </c>
      <c r="W52" s="25"/>
      <c r="X52" s="26">
        <f t="shared" si="8"/>
        <v>0</v>
      </c>
      <c r="Y52" s="26">
        <f t="shared" si="9"/>
        <v>-4.148735</v>
      </c>
      <c r="Z52" s="26">
        <f t="shared" si="10"/>
        <v>-0.643053925</v>
      </c>
    </row>
    <row r="53" s="2" customFormat="1" ht="60" customHeight="1" spans="1:26">
      <c r="A53" s="12">
        <v>48</v>
      </c>
      <c r="B53" s="13" t="s">
        <v>226</v>
      </c>
      <c r="C53" s="14" t="s">
        <v>225</v>
      </c>
      <c r="D53" s="15">
        <f t="shared" si="0"/>
        <v>13092.782868</v>
      </c>
      <c r="E53" s="16">
        <v>0.420144</v>
      </c>
      <c r="F53" s="16">
        <v>0</v>
      </c>
      <c r="G53" s="16">
        <v>675.484066</v>
      </c>
      <c r="H53" s="16">
        <v>102.5588</v>
      </c>
      <c r="I53" s="16">
        <v>966.010073</v>
      </c>
      <c r="J53" s="16">
        <v>0.265665</v>
      </c>
      <c r="K53" s="16">
        <v>10994.502372</v>
      </c>
      <c r="L53" s="16">
        <f t="shared" si="1"/>
        <v>1704.14786766</v>
      </c>
      <c r="M53" s="16">
        <v>0</v>
      </c>
      <c r="N53" s="16">
        <v>0</v>
      </c>
      <c r="O53" s="16">
        <v>352.95994</v>
      </c>
      <c r="P53" s="16">
        <v>0.581808</v>
      </c>
      <c r="Q53" s="16">
        <f t="shared" si="2"/>
        <v>0.1127253</v>
      </c>
      <c r="R53" s="24">
        <f t="shared" si="3"/>
        <v>6596.9923272</v>
      </c>
      <c r="S53" s="24">
        <f t="shared" si="4"/>
        <v>2199.0459264</v>
      </c>
      <c r="T53" s="24">
        <f t="shared" si="5"/>
        <v>814.8787263036</v>
      </c>
      <c r="U53" s="24">
        <f t="shared" si="6"/>
        <v>3481.8658880964</v>
      </c>
      <c r="V53" s="24">
        <f t="shared" si="7"/>
        <v>6495.7905408</v>
      </c>
      <c r="W53" s="25"/>
      <c r="X53" s="26">
        <f t="shared" si="8"/>
        <v>0</v>
      </c>
      <c r="Y53" s="26">
        <f t="shared" si="9"/>
        <v>10995.08418</v>
      </c>
      <c r="Z53" s="26">
        <f t="shared" si="10"/>
        <v>1704.26059296</v>
      </c>
    </row>
    <row r="54" s="2" customFormat="1" ht="60" customHeight="1" spans="1:26">
      <c r="A54" s="12">
        <v>49</v>
      </c>
      <c r="B54" s="13" t="s">
        <v>278</v>
      </c>
      <c r="C54" s="14" t="s">
        <v>277</v>
      </c>
      <c r="D54" s="15">
        <f t="shared" si="0"/>
        <v>717.695898</v>
      </c>
      <c r="E54" s="16">
        <v>0.07509</v>
      </c>
      <c r="F54" s="16">
        <v>0</v>
      </c>
      <c r="G54" s="16">
        <v>51.658229</v>
      </c>
      <c r="H54" s="16">
        <v>0</v>
      </c>
      <c r="I54" s="16">
        <v>0</v>
      </c>
      <c r="J54" s="16">
        <v>0</v>
      </c>
      <c r="K54" s="16">
        <v>-86.216314</v>
      </c>
      <c r="L54" s="16">
        <f t="shared" si="1"/>
        <v>-13.36352867</v>
      </c>
      <c r="M54" s="16">
        <v>0</v>
      </c>
      <c r="N54" s="16">
        <v>0</v>
      </c>
      <c r="O54" s="16">
        <v>14.20419</v>
      </c>
      <c r="P54" s="16">
        <v>737.974703</v>
      </c>
      <c r="Q54" s="16">
        <f t="shared" si="2"/>
        <v>142.98259870625</v>
      </c>
      <c r="R54" s="24">
        <f t="shared" si="3"/>
        <v>317.2575631</v>
      </c>
      <c r="S54" s="24">
        <f t="shared" si="4"/>
        <v>167.25041295</v>
      </c>
      <c r="T54" s="24">
        <f t="shared" si="5"/>
        <v>45.48855954465</v>
      </c>
      <c r="U54" s="24">
        <f t="shared" si="6"/>
        <v>187.69936240535</v>
      </c>
      <c r="V54" s="24">
        <f t="shared" si="7"/>
        <v>400.4383349</v>
      </c>
      <c r="W54" s="25"/>
      <c r="X54" s="26">
        <f t="shared" si="8"/>
        <v>0</v>
      </c>
      <c r="Y54" s="26">
        <f t="shared" si="9"/>
        <v>651.758389</v>
      </c>
      <c r="Z54" s="26">
        <f t="shared" si="10"/>
        <v>129.61907003625</v>
      </c>
    </row>
    <row r="55" s="2" customFormat="1" ht="60" customHeight="1" spans="1:26">
      <c r="A55" s="12">
        <v>50</v>
      </c>
      <c r="B55" s="13" t="s">
        <v>484</v>
      </c>
      <c r="C55" s="14" t="s">
        <v>483</v>
      </c>
      <c r="D55" s="15">
        <f t="shared" si="0"/>
        <v>1187.914367</v>
      </c>
      <c r="E55" s="16">
        <v>0</v>
      </c>
      <c r="F55" s="16">
        <v>0</v>
      </c>
      <c r="G55" s="16">
        <v>63.964321</v>
      </c>
      <c r="H55" s="16">
        <v>0</v>
      </c>
      <c r="I55" s="16">
        <v>0</v>
      </c>
      <c r="J55" s="16">
        <v>0.022226</v>
      </c>
      <c r="K55" s="16">
        <v>199.061642</v>
      </c>
      <c r="L55" s="16">
        <f t="shared" si="1"/>
        <v>30.85455451</v>
      </c>
      <c r="M55" s="16">
        <v>0</v>
      </c>
      <c r="N55" s="16">
        <v>0</v>
      </c>
      <c r="O55" s="16">
        <v>11.81044</v>
      </c>
      <c r="P55" s="16">
        <v>913.055738</v>
      </c>
      <c r="Q55" s="16">
        <f t="shared" si="2"/>
        <v>176.9045492375</v>
      </c>
      <c r="R55" s="24">
        <f t="shared" si="3"/>
        <v>575.9648542</v>
      </c>
      <c r="S55" s="24">
        <f t="shared" si="4"/>
        <v>268.0762629</v>
      </c>
      <c r="T55" s="24">
        <f t="shared" si="5"/>
        <v>70.0461323766</v>
      </c>
      <c r="U55" s="24">
        <f t="shared" si="6"/>
        <v>273.8271175234</v>
      </c>
      <c r="V55" s="24">
        <f t="shared" si="7"/>
        <v>611.9495128</v>
      </c>
      <c r="W55" s="25"/>
      <c r="X55" s="26">
        <f t="shared" si="8"/>
        <v>0</v>
      </c>
      <c r="Y55" s="26">
        <f t="shared" si="9"/>
        <v>1112.11738</v>
      </c>
      <c r="Z55" s="26">
        <f t="shared" si="10"/>
        <v>207.7591037475</v>
      </c>
    </row>
    <row r="56" s="2" customFormat="1" ht="60" customHeight="1" spans="1:26">
      <c r="A56" s="12">
        <v>51</v>
      </c>
      <c r="B56" s="13" t="s">
        <v>460</v>
      </c>
      <c r="C56" s="14" t="s">
        <v>459</v>
      </c>
      <c r="D56" s="15">
        <f t="shared" si="0"/>
        <v>-345.874418</v>
      </c>
      <c r="E56" s="16">
        <v>0</v>
      </c>
      <c r="F56" s="16">
        <v>0</v>
      </c>
      <c r="G56" s="16">
        <v>0</v>
      </c>
      <c r="H56" s="16">
        <v>8.695</v>
      </c>
      <c r="I56" s="16">
        <v>137.98079</v>
      </c>
      <c r="J56" s="16">
        <v>0.009568</v>
      </c>
      <c r="K56" s="16">
        <v>0</v>
      </c>
      <c r="L56" s="16">
        <f t="shared" si="1"/>
        <v>0</v>
      </c>
      <c r="M56" s="16">
        <v>0</v>
      </c>
      <c r="N56" s="16">
        <v>0</v>
      </c>
      <c r="O56" s="16">
        <v>1.25509</v>
      </c>
      <c r="P56" s="16">
        <v>-493.814866</v>
      </c>
      <c r="Q56" s="16">
        <f t="shared" si="2"/>
        <v>-95.6766302875</v>
      </c>
      <c r="R56" s="24">
        <f t="shared" si="3"/>
        <v>-246.907433</v>
      </c>
      <c r="S56" s="24">
        <f t="shared" si="4"/>
        <v>-123.4537165</v>
      </c>
      <c r="T56" s="24">
        <f t="shared" si="5"/>
        <v>3.2685915375</v>
      </c>
      <c r="U56" s="24">
        <f t="shared" si="6"/>
        <v>21.2181399625</v>
      </c>
      <c r="V56" s="24">
        <f t="shared" si="7"/>
        <v>-98.966985</v>
      </c>
      <c r="W56" s="25"/>
      <c r="X56" s="26">
        <f t="shared" si="8"/>
        <v>0</v>
      </c>
      <c r="Y56" s="26">
        <f t="shared" si="9"/>
        <v>-493.814866</v>
      </c>
      <c r="Z56" s="26">
        <f t="shared" si="10"/>
        <v>-95.6766302875</v>
      </c>
    </row>
    <row r="57" s="2" customFormat="1" ht="60" customHeight="1" spans="1:26">
      <c r="A57" s="12">
        <v>52</v>
      </c>
      <c r="B57" s="13" t="s">
        <v>497</v>
      </c>
      <c r="C57" s="14" t="s">
        <v>496</v>
      </c>
      <c r="D57" s="15">
        <f t="shared" si="0"/>
        <v>68.210513</v>
      </c>
      <c r="E57" s="16">
        <v>0</v>
      </c>
      <c r="F57" s="16">
        <v>0</v>
      </c>
      <c r="G57" s="16">
        <v>50.738121</v>
      </c>
      <c r="H57" s="16">
        <v>0</v>
      </c>
      <c r="I57" s="16">
        <v>0</v>
      </c>
      <c r="J57" s="16">
        <v>0</v>
      </c>
      <c r="K57" s="16">
        <v>3.013911</v>
      </c>
      <c r="L57" s="16">
        <f t="shared" si="1"/>
        <v>0.467156205</v>
      </c>
      <c r="M57" s="16">
        <v>0</v>
      </c>
      <c r="N57" s="16">
        <v>0</v>
      </c>
      <c r="O57" s="16">
        <v>6.5439</v>
      </c>
      <c r="P57" s="16">
        <v>7.914581</v>
      </c>
      <c r="Q57" s="16">
        <f t="shared" si="2"/>
        <v>1.53345006875</v>
      </c>
      <c r="R57" s="24">
        <f t="shared" si="3"/>
        <v>5.7656371</v>
      </c>
      <c r="S57" s="24">
        <f t="shared" si="4"/>
        <v>2.58142745</v>
      </c>
      <c r="T57" s="24">
        <f t="shared" si="5"/>
        <v>8.29808938035</v>
      </c>
      <c r="U57" s="24">
        <f t="shared" si="6"/>
        <v>51.56535906965</v>
      </c>
      <c r="V57" s="24">
        <f t="shared" si="7"/>
        <v>62.4448759</v>
      </c>
      <c r="W57" s="25"/>
      <c r="X57" s="26">
        <f t="shared" si="8"/>
        <v>0</v>
      </c>
      <c r="Y57" s="26">
        <f t="shared" si="9"/>
        <v>10.928492</v>
      </c>
      <c r="Z57" s="26">
        <f t="shared" si="10"/>
        <v>2.00060627375</v>
      </c>
    </row>
    <row r="58" s="2" customFormat="1" ht="60" customHeight="1" spans="1:26">
      <c r="A58" s="12">
        <v>53</v>
      </c>
      <c r="B58" s="13" t="s">
        <v>511</v>
      </c>
      <c r="C58" s="14" t="s">
        <v>510</v>
      </c>
      <c r="D58" s="15">
        <f t="shared" si="0"/>
        <v>980.566788</v>
      </c>
      <c r="E58" s="16">
        <v>0</v>
      </c>
      <c r="F58" s="16">
        <v>0</v>
      </c>
      <c r="G58" s="16">
        <v>56.045346</v>
      </c>
      <c r="H58" s="16">
        <v>0</v>
      </c>
      <c r="I58" s="16">
        <v>0</v>
      </c>
      <c r="J58" s="16">
        <v>0.477367</v>
      </c>
      <c r="K58" s="16">
        <v>113.449046</v>
      </c>
      <c r="L58" s="16">
        <f t="shared" si="1"/>
        <v>17.58460213</v>
      </c>
      <c r="M58" s="16">
        <v>0</v>
      </c>
      <c r="N58" s="16">
        <v>0</v>
      </c>
      <c r="O58" s="16">
        <v>9.94723</v>
      </c>
      <c r="P58" s="16">
        <v>800.647799</v>
      </c>
      <c r="Q58" s="16">
        <f t="shared" si="2"/>
        <v>155.12551105625</v>
      </c>
      <c r="R58" s="24">
        <f t="shared" si="3"/>
        <v>468.3933271</v>
      </c>
      <c r="S58" s="24">
        <f t="shared" si="4"/>
        <v>222.85175895</v>
      </c>
      <c r="T58" s="24">
        <f t="shared" si="5"/>
        <v>58.66614289035</v>
      </c>
      <c r="U58" s="24">
        <f t="shared" si="6"/>
        <v>230.65555905965</v>
      </c>
      <c r="V58" s="24">
        <f t="shared" si="7"/>
        <v>512.1734609</v>
      </c>
      <c r="W58" s="25"/>
      <c r="X58" s="26">
        <f t="shared" si="8"/>
        <v>0</v>
      </c>
      <c r="Y58" s="26">
        <f t="shared" si="9"/>
        <v>914.096845</v>
      </c>
      <c r="Z58" s="26">
        <f t="shared" si="10"/>
        <v>172.71011318625</v>
      </c>
    </row>
    <row r="59" s="2" customFormat="1" ht="60" customHeight="1" spans="1:26">
      <c r="A59" s="12">
        <v>54</v>
      </c>
      <c r="B59" s="13" t="s">
        <v>428</v>
      </c>
      <c r="C59" s="14" t="s">
        <v>427</v>
      </c>
      <c r="D59" s="15">
        <f t="shared" si="0"/>
        <v>7.52472</v>
      </c>
      <c r="E59" s="16">
        <v>0</v>
      </c>
      <c r="F59" s="16">
        <v>0</v>
      </c>
      <c r="G59" s="16">
        <v>0</v>
      </c>
      <c r="H59" s="16">
        <v>0</v>
      </c>
      <c r="I59" s="16">
        <v>0</v>
      </c>
      <c r="J59" s="16">
        <v>0</v>
      </c>
      <c r="K59" s="16">
        <v>0</v>
      </c>
      <c r="L59" s="16">
        <f t="shared" si="1"/>
        <v>0</v>
      </c>
      <c r="M59" s="16">
        <v>0</v>
      </c>
      <c r="N59" s="16">
        <v>0</v>
      </c>
      <c r="O59" s="16">
        <v>7.52472</v>
      </c>
      <c r="P59" s="16">
        <v>0</v>
      </c>
      <c r="Q59" s="16">
        <f t="shared" si="2"/>
        <v>0</v>
      </c>
      <c r="R59" s="24">
        <f t="shared" si="3"/>
        <v>0</v>
      </c>
      <c r="S59" s="24">
        <f t="shared" si="4"/>
        <v>0</v>
      </c>
      <c r="T59" s="24">
        <f t="shared" si="5"/>
        <v>0</v>
      </c>
      <c r="U59" s="24">
        <f t="shared" si="6"/>
        <v>7.52472</v>
      </c>
      <c r="V59" s="24">
        <f t="shared" si="7"/>
        <v>7.52472</v>
      </c>
      <c r="W59" s="25"/>
      <c r="X59" s="26">
        <f t="shared" si="8"/>
        <v>0</v>
      </c>
      <c r="Y59" s="26">
        <f t="shared" si="9"/>
        <v>0</v>
      </c>
      <c r="Z59" s="26">
        <f t="shared" si="10"/>
        <v>0</v>
      </c>
    </row>
    <row r="60" s="2" customFormat="1" ht="60" customHeight="1" spans="1:26">
      <c r="A60" s="12">
        <v>55</v>
      </c>
      <c r="B60" s="13" t="s">
        <v>486</v>
      </c>
      <c r="C60" s="14" t="s">
        <v>485</v>
      </c>
      <c r="D60" s="15">
        <f t="shared" si="0"/>
        <v>876.01442</v>
      </c>
      <c r="E60" s="16">
        <v>0</v>
      </c>
      <c r="F60" s="16">
        <v>0</v>
      </c>
      <c r="G60" s="16">
        <v>49.564375</v>
      </c>
      <c r="H60" s="16">
        <v>0</v>
      </c>
      <c r="I60" s="16">
        <v>0</v>
      </c>
      <c r="J60" s="16">
        <v>0.068745</v>
      </c>
      <c r="K60" s="16">
        <v>109.360909</v>
      </c>
      <c r="L60" s="16">
        <f t="shared" si="1"/>
        <v>16.950940895</v>
      </c>
      <c r="M60" s="16">
        <v>0</v>
      </c>
      <c r="N60" s="16">
        <v>0</v>
      </c>
      <c r="O60" s="16">
        <v>8.95791</v>
      </c>
      <c r="P60" s="16">
        <v>708.062481</v>
      </c>
      <c r="Q60" s="16">
        <f t="shared" si="2"/>
        <v>137.18710569375</v>
      </c>
      <c r="R60" s="24">
        <f t="shared" si="3"/>
        <v>419.6477859</v>
      </c>
      <c r="S60" s="24">
        <f t="shared" si="4"/>
        <v>198.88780205</v>
      </c>
      <c r="T60" s="24">
        <f t="shared" si="5"/>
        <v>52.28849689875</v>
      </c>
      <c r="U60" s="24">
        <f t="shared" si="6"/>
        <v>205.19033515125</v>
      </c>
      <c r="V60" s="24">
        <f t="shared" si="7"/>
        <v>456.3666341</v>
      </c>
      <c r="W60" s="25"/>
      <c r="X60" s="26">
        <f t="shared" si="8"/>
        <v>0</v>
      </c>
      <c r="Y60" s="26">
        <f t="shared" si="9"/>
        <v>817.42339</v>
      </c>
      <c r="Z60" s="26">
        <f t="shared" si="10"/>
        <v>154.13804658875</v>
      </c>
    </row>
    <row r="61" s="2" customFormat="1" ht="60" customHeight="1" spans="1:26">
      <c r="A61" s="12">
        <v>56</v>
      </c>
      <c r="B61" s="13" t="s">
        <v>499</v>
      </c>
      <c r="C61" s="14" t="s">
        <v>498</v>
      </c>
      <c r="D61" s="15">
        <f t="shared" si="0"/>
        <v>62.694466</v>
      </c>
      <c r="E61" s="16">
        <v>0</v>
      </c>
      <c r="F61" s="16">
        <v>0</v>
      </c>
      <c r="G61" s="16">
        <v>35.698077</v>
      </c>
      <c r="H61" s="16">
        <v>0</v>
      </c>
      <c r="I61" s="16">
        <v>0</v>
      </c>
      <c r="J61" s="16">
        <v>0.003767</v>
      </c>
      <c r="K61" s="16">
        <v>17.594802</v>
      </c>
      <c r="L61" s="16">
        <f t="shared" si="1"/>
        <v>2.72719431</v>
      </c>
      <c r="M61" s="16">
        <v>0</v>
      </c>
      <c r="N61" s="16">
        <v>0</v>
      </c>
      <c r="O61" s="16">
        <v>9.39782</v>
      </c>
      <c r="P61" s="16">
        <v>0</v>
      </c>
      <c r="Q61" s="16">
        <f t="shared" si="2"/>
        <v>0</v>
      </c>
      <c r="R61" s="24">
        <f t="shared" si="3"/>
        <v>10.5568812</v>
      </c>
      <c r="S61" s="24">
        <f t="shared" si="4"/>
        <v>3.5189604</v>
      </c>
      <c r="T61" s="24">
        <f t="shared" si="5"/>
        <v>6.2214436017</v>
      </c>
      <c r="U61" s="24">
        <f t="shared" si="6"/>
        <v>42.3971807983</v>
      </c>
      <c r="V61" s="24">
        <f t="shared" si="7"/>
        <v>52.1375848</v>
      </c>
      <c r="W61" s="25"/>
      <c r="X61" s="26">
        <f t="shared" si="8"/>
        <v>0</v>
      </c>
      <c r="Y61" s="26">
        <f t="shared" si="9"/>
        <v>17.594802</v>
      </c>
      <c r="Z61" s="26">
        <f t="shared" si="10"/>
        <v>2.72719431</v>
      </c>
    </row>
    <row r="62" s="2" customFormat="1" ht="60" customHeight="1" spans="1:26">
      <c r="A62" s="12">
        <v>57</v>
      </c>
      <c r="B62" s="13" t="s">
        <v>443</v>
      </c>
      <c r="C62" s="14" t="s">
        <v>442</v>
      </c>
      <c r="D62" s="15">
        <f t="shared" si="0"/>
        <v>-333.342841</v>
      </c>
      <c r="E62" s="16">
        <v>0</v>
      </c>
      <c r="F62" s="16">
        <v>0</v>
      </c>
      <c r="G62" s="16">
        <v>0</v>
      </c>
      <c r="H62" s="16">
        <v>3.4226</v>
      </c>
      <c r="I62" s="16">
        <v>51.556516</v>
      </c>
      <c r="J62" s="16">
        <v>0</v>
      </c>
      <c r="K62" s="16">
        <v>0</v>
      </c>
      <c r="L62" s="16">
        <f t="shared" si="1"/>
        <v>0</v>
      </c>
      <c r="M62" s="16">
        <v>0</v>
      </c>
      <c r="N62" s="16">
        <v>0</v>
      </c>
      <c r="O62" s="16">
        <v>20.43529</v>
      </c>
      <c r="P62" s="16">
        <v>-408.757247</v>
      </c>
      <c r="Q62" s="16">
        <f t="shared" si="2"/>
        <v>-79.19671660625</v>
      </c>
      <c r="R62" s="24">
        <f t="shared" si="3"/>
        <v>-204.3786235</v>
      </c>
      <c r="S62" s="24">
        <f t="shared" si="4"/>
        <v>-102.18931175</v>
      </c>
      <c r="T62" s="24">
        <f t="shared" si="5"/>
        <v>-11.39237904375</v>
      </c>
      <c r="U62" s="24">
        <f t="shared" si="6"/>
        <v>-15.38252670625</v>
      </c>
      <c r="V62" s="24">
        <f t="shared" si="7"/>
        <v>-128.9642175</v>
      </c>
      <c r="W62" s="25"/>
      <c r="X62" s="26">
        <f t="shared" si="8"/>
        <v>0</v>
      </c>
      <c r="Y62" s="26">
        <f t="shared" si="9"/>
        <v>-408.757247</v>
      </c>
      <c r="Z62" s="26">
        <f t="shared" si="10"/>
        <v>-79.19671660625</v>
      </c>
    </row>
    <row r="63" s="2" customFormat="1" ht="60" customHeight="1" spans="1:26">
      <c r="A63" s="12">
        <v>58</v>
      </c>
      <c r="B63" s="13" t="s">
        <v>125</v>
      </c>
      <c r="C63" s="14" t="s">
        <v>124</v>
      </c>
      <c r="D63" s="15">
        <f t="shared" si="0"/>
        <v>1551.788024</v>
      </c>
      <c r="E63" s="16">
        <v>0</v>
      </c>
      <c r="F63" s="16">
        <v>0</v>
      </c>
      <c r="G63" s="16">
        <v>227.443598</v>
      </c>
      <c r="H63" s="16">
        <v>18.5704</v>
      </c>
      <c r="I63" s="16">
        <v>62.121765</v>
      </c>
      <c r="J63" s="16">
        <v>0.047997</v>
      </c>
      <c r="K63" s="16">
        <v>291.618173</v>
      </c>
      <c r="L63" s="16">
        <f t="shared" si="1"/>
        <v>45.200816815</v>
      </c>
      <c r="M63" s="16">
        <v>0</v>
      </c>
      <c r="N63" s="16">
        <v>0</v>
      </c>
      <c r="O63" s="16">
        <v>36.47439</v>
      </c>
      <c r="P63" s="16">
        <v>915.511701</v>
      </c>
      <c r="Q63" s="16">
        <f t="shared" si="2"/>
        <v>177.38039206875</v>
      </c>
      <c r="R63" s="24">
        <f t="shared" si="3"/>
        <v>632.7267543</v>
      </c>
      <c r="S63" s="24">
        <f t="shared" si="4"/>
        <v>287.20155985</v>
      </c>
      <c r="T63" s="24">
        <f t="shared" si="5"/>
        <v>113.19191934705</v>
      </c>
      <c r="U63" s="24">
        <f t="shared" si="6"/>
        <v>518.66779050295</v>
      </c>
      <c r="V63" s="24">
        <f t="shared" si="7"/>
        <v>919.0612697</v>
      </c>
      <c r="W63" s="25"/>
      <c r="X63" s="26">
        <f t="shared" si="8"/>
        <v>0</v>
      </c>
      <c r="Y63" s="28">
        <f t="shared" si="9"/>
        <v>1207.129874</v>
      </c>
      <c r="Z63" s="26">
        <f t="shared" si="10"/>
        <v>222.58120888375</v>
      </c>
    </row>
    <row r="64" s="2" customFormat="1" ht="60" customHeight="1" spans="1:26">
      <c r="A64" s="12">
        <v>59</v>
      </c>
      <c r="B64" s="13" t="s">
        <v>145</v>
      </c>
      <c r="C64" s="14" t="s">
        <v>144</v>
      </c>
      <c r="D64" s="15">
        <f t="shared" si="0"/>
        <v>4754.942855</v>
      </c>
      <c r="E64" s="16">
        <v>0</v>
      </c>
      <c r="F64" s="16">
        <v>0</v>
      </c>
      <c r="G64" s="16">
        <v>881.608806</v>
      </c>
      <c r="H64" s="16">
        <v>2.133676</v>
      </c>
      <c r="I64" s="16">
        <v>35.561957</v>
      </c>
      <c r="J64" s="16">
        <v>0.06287</v>
      </c>
      <c r="K64" s="16">
        <v>3750.713923</v>
      </c>
      <c r="L64" s="16">
        <f t="shared" si="1"/>
        <v>581.360658065</v>
      </c>
      <c r="M64" s="16">
        <v>0</v>
      </c>
      <c r="N64" s="16">
        <v>0</v>
      </c>
      <c r="O64" s="16">
        <v>84.54852</v>
      </c>
      <c r="P64" s="16">
        <v>0.313103</v>
      </c>
      <c r="Q64" s="16">
        <f t="shared" si="2"/>
        <v>0.06066370625</v>
      </c>
      <c r="R64" s="24">
        <f t="shared" si="3"/>
        <v>2250.5849053</v>
      </c>
      <c r="S64" s="24">
        <f t="shared" si="4"/>
        <v>750.22106035</v>
      </c>
      <c r="T64" s="24">
        <f t="shared" si="5"/>
        <v>310.89387829635</v>
      </c>
      <c r="U64" s="24">
        <f t="shared" si="6"/>
        <v>1443.24301105365</v>
      </c>
      <c r="V64" s="24">
        <f t="shared" si="7"/>
        <v>2504.3579497</v>
      </c>
      <c r="W64" s="25"/>
      <c r="X64" s="26">
        <f t="shared" si="8"/>
        <v>0</v>
      </c>
      <c r="Y64" s="26">
        <f t="shared" si="9"/>
        <v>3751.027026</v>
      </c>
      <c r="Z64" s="26">
        <f t="shared" si="10"/>
        <v>581.42132177125</v>
      </c>
    </row>
    <row r="65" s="2" customFormat="1" ht="60" customHeight="1" spans="1:26">
      <c r="A65" s="12">
        <v>60</v>
      </c>
      <c r="B65" s="13" t="s">
        <v>430</v>
      </c>
      <c r="C65" s="14" t="s">
        <v>786</v>
      </c>
      <c r="D65" s="15">
        <f t="shared" si="0"/>
        <v>47.278943</v>
      </c>
      <c r="E65" s="16">
        <v>0</v>
      </c>
      <c r="F65" s="16">
        <v>0</v>
      </c>
      <c r="G65" s="16">
        <v>50.633574</v>
      </c>
      <c r="H65" s="16">
        <v>7.8548</v>
      </c>
      <c r="I65" s="16">
        <v>46.181551</v>
      </c>
      <c r="J65" s="16">
        <v>0.012681</v>
      </c>
      <c r="K65" s="16">
        <v>-62.737787</v>
      </c>
      <c r="L65" s="16">
        <f t="shared" si="1"/>
        <v>-9.724356985</v>
      </c>
      <c r="M65" s="16">
        <v>0</v>
      </c>
      <c r="N65" s="16">
        <v>0</v>
      </c>
      <c r="O65" s="16">
        <v>4.31358</v>
      </c>
      <c r="P65" s="16">
        <v>1.020544</v>
      </c>
      <c r="Q65" s="16">
        <f t="shared" si="2"/>
        <v>0.1977304</v>
      </c>
      <c r="R65" s="24">
        <f t="shared" si="3"/>
        <v>-37.1324002</v>
      </c>
      <c r="S65" s="24">
        <f t="shared" si="4"/>
        <v>-12.2924214</v>
      </c>
      <c r="T65" s="24">
        <f t="shared" si="5"/>
        <v>15.3264207654</v>
      </c>
      <c r="U65" s="24">
        <f t="shared" si="6"/>
        <v>81.3773438346</v>
      </c>
      <c r="V65" s="24">
        <f t="shared" si="7"/>
        <v>84.4113432</v>
      </c>
      <c r="W65" s="25"/>
      <c r="X65" s="26">
        <f t="shared" si="8"/>
        <v>0</v>
      </c>
      <c r="Y65" s="26">
        <f t="shared" si="9"/>
        <v>-61.717243</v>
      </c>
      <c r="Z65" s="26">
        <f t="shared" si="10"/>
        <v>-9.526626585</v>
      </c>
    </row>
    <row r="66" s="2" customFormat="1" ht="60" customHeight="1" spans="1:26">
      <c r="A66" s="12">
        <v>61</v>
      </c>
      <c r="B66" s="13" t="s">
        <v>432</v>
      </c>
      <c r="C66" s="14" t="s">
        <v>431</v>
      </c>
      <c r="D66" s="15">
        <f t="shared" si="0"/>
        <v>3143.096236</v>
      </c>
      <c r="E66" s="16">
        <v>0</v>
      </c>
      <c r="F66" s="16">
        <v>0</v>
      </c>
      <c r="G66" s="16">
        <v>63.821469</v>
      </c>
      <c r="H66" s="16">
        <v>10.6664</v>
      </c>
      <c r="I66" s="16">
        <v>43.953081</v>
      </c>
      <c r="J66" s="16">
        <v>0.542719</v>
      </c>
      <c r="K66" s="16">
        <v>2102.695523</v>
      </c>
      <c r="L66" s="16">
        <f t="shared" si="1"/>
        <v>325.917806065</v>
      </c>
      <c r="M66" s="16">
        <v>0</v>
      </c>
      <c r="N66" s="16">
        <v>48.632786</v>
      </c>
      <c r="O66" s="16">
        <v>9.68179</v>
      </c>
      <c r="P66" s="16">
        <v>863.102468</v>
      </c>
      <c r="Q66" s="16">
        <f t="shared" si="2"/>
        <v>167.226103175</v>
      </c>
      <c r="R66" s="24">
        <f t="shared" si="3"/>
        <v>1741.8013338</v>
      </c>
      <c r="S66" s="24">
        <f t="shared" si="4"/>
        <v>636.3147216</v>
      </c>
      <c r="T66" s="24">
        <f t="shared" si="5"/>
        <v>162.7675010199</v>
      </c>
      <c r="U66" s="24">
        <f t="shared" si="6"/>
        <v>602.2126795801</v>
      </c>
      <c r="V66" s="24">
        <f t="shared" si="7"/>
        <v>1401.2949022</v>
      </c>
      <c r="W66" s="25"/>
      <c r="X66" s="26">
        <f t="shared" si="8"/>
        <v>0</v>
      </c>
      <c r="Y66" s="26">
        <f t="shared" si="9"/>
        <v>2965.797991</v>
      </c>
      <c r="Z66" s="26">
        <f t="shared" si="10"/>
        <v>493.14390924</v>
      </c>
    </row>
    <row r="67" s="2" customFormat="1" ht="60" customHeight="1" spans="1:26">
      <c r="A67" s="12">
        <v>62</v>
      </c>
      <c r="B67" s="13" t="s">
        <v>435</v>
      </c>
      <c r="C67" s="14" t="s">
        <v>434</v>
      </c>
      <c r="D67" s="15">
        <f t="shared" si="0"/>
        <v>1113.994453</v>
      </c>
      <c r="E67" s="16">
        <v>0</v>
      </c>
      <c r="F67" s="16">
        <v>0</v>
      </c>
      <c r="G67" s="16">
        <v>65.618251</v>
      </c>
      <c r="H67" s="16">
        <v>5.4152</v>
      </c>
      <c r="I67" s="16">
        <v>29.684336</v>
      </c>
      <c r="J67" s="16">
        <v>0.760902</v>
      </c>
      <c r="K67" s="16">
        <v>141.447083</v>
      </c>
      <c r="L67" s="16">
        <f t="shared" si="1"/>
        <v>21.924297865</v>
      </c>
      <c r="M67" s="16">
        <v>0</v>
      </c>
      <c r="N67" s="16">
        <v>0</v>
      </c>
      <c r="O67" s="16">
        <v>4.41195</v>
      </c>
      <c r="P67" s="16">
        <v>866.656731</v>
      </c>
      <c r="Q67" s="16">
        <f t="shared" si="2"/>
        <v>167.91474163125</v>
      </c>
      <c r="R67" s="24">
        <f t="shared" si="3"/>
        <v>518.1966153</v>
      </c>
      <c r="S67" s="24">
        <f t="shared" si="4"/>
        <v>244.95359935</v>
      </c>
      <c r="T67" s="24">
        <f t="shared" si="5"/>
        <v>71.77407143085</v>
      </c>
      <c r="U67" s="24">
        <f t="shared" si="6"/>
        <v>279.07016691915</v>
      </c>
      <c r="V67" s="24">
        <f t="shared" si="7"/>
        <v>595.7978377</v>
      </c>
      <c r="W67" s="25"/>
      <c r="X67" s="26">
        <f t="shared" si="8"/>
        <v>0</v>
      </c>
      <c r="Y67" s="26">
        <f t="shared" si="9"/>
        <v>1008.103814</v>
      </c>
      <c r="Z67" s="26">
        <f t="shared" si="10"/>
        <v>189.83903949625</v>
      </c>
    </row>
    <row r="68" s="2" customFormat="1" ht="60" customHeight="1" spans="1:26">
      <c r="A68" s="12">
        <v>63</v>
      </c>
      <c r="B68" s="13" t="s">
        <v>478</v>
      </c>
      <c r="C68" s="14" t="s">
        <v>477</v>
      </c>
      <c r="D68" s="15">
        <f t="shared" si="0"/>
        <v>364.172722</v>
      </c>
      <c r="E68" s="16">
        <v>0</v>
      </c>
      <c r="F68" s="16">
        <v>0</v>
      </c>
      <c r="G68" s="16">
        <v>16.852061</v>
      </c>
      <c r="H68" s="16">
        <v>20.820496</v>
      </c>
      <c r="I68" s="16">
        <v>22.279047</v>
      </c>
      <c r="J68" s="16">
        <v>0.205924</v>
      </c>
      <c r="K68" s="16">
        <v>45.129016</v>
      </c>
      <c r="L68" s="16">
        <f t="shared" si="1"/>
        <v>6.99499748</v>
      </c>
      <c r="M68" s="16">
        <v>0</v>
      </c>
      <c r="N68" s="16">
        <v>0</v>
      </c>
      <c r="O68" s="16">
        <v>18.14246</v>
      </c>
      <c r="P68" s="16">
        <v>240.743718</v>
      </c>
      <c r="Q68" s="16">
        <f t="shared" si="2"/>
        <v>46.6440953625</v>
      </c>
      <c r="R68" s="24">
        <f t="shared" si="3"/>
        <v>147.4492686</v>
      </c>
      <c r="S68" s="24">
        <f t="shared" si="4"/>
        <v>69.2117327</v>
      </c>
      <c r="T68" s="24">
        <f t="shared" si="5"/>
        <v>23.1486239106</v>
      </c>
      <c r="U68" s="24">
        <f t="shared" si="6"/>
        <v>124.3630967894</v>
      </c>
      <c r="V68" s="24">
        <f t="shared" si="7"/>
        <v>216.7234534</v>
      </c>
      <c r="W68" s="25"/>
      <c r="X68" s="26">
        <f t="shared" si="8"/>
        <v>0</v>
      </c>
      <c r="Y68" s="26">
        <f t="shared" si="9"/>
        <v>285.872734</v>
      </c>
      <c r="Z68" s="26">
        <f t="shared" si="10"/>
        <v>53.6390928425</v>
      </c>
    </row>
    <row r="69" s="2" customFormat="1" ht="60" customHeight="1" spans="1:26">
      <c r="A69" s="12">
        <v>64</v>
      </c>
      <c r="B69" s="13" t="s">
        <v>387</v>
      </c>
      <c r="C69" s="14" t="s">
        <v>780</v>
      </c>
      <c r="D69" s="15">
        <f t="shared" si="0"/>
        <v>7350.741587</v>
      </c>
      <c r="E69" s="16">
        <v>0</v>
      </c>
      <c r="F69" s="16">
        <v>0</v>
      </c>
      <c r="G69" s="16">
        <v>226.326477</v>
      </c>
      <c r="H69" s="16">
        <v>2.99994</v>
      </c>
      <c r="I69" s="16">
        <v>9.902883</v>
      </c>
      <c r="J69" s="16">
        <v>0.038633</v>
      </c>
      <c r="K69" s="16">
        <v>3913.793705</v>
      </c>
      <c r="L69" s="16">
        <f t="shared" si="1"/>
        <v>606.638024275</v>
      </c>
      <c r="M69" s="16">
        <v>0</v>
      </c>
      <c r="N69" s="16">
        <v>0</v>
      </c>
      <c r="O69" s="16">
        <v>22.56459</v>
      </c>
      <c r="P69" s="16">
        <v>3175.115359</v>
      </c>
      <c r="Q69" s="16">
        <f t="shared" si="2"/>
        <v>615.17860080625</v>
      </c>
      <c r="R69" s="24">
        <f t="shared" si="3"/>
        <v>3935.8339025</v>
      </c>
      <c r="S69" s="24">
        <f t="shared" si="4"/>
        <v>1576.53758075</v>
      </c>
      <c r="T69" s="24">
        <f t="shared" si="5"/>
        <v>391.37336149545</v>
      </c>
      <c r="U69" s="24">
        <f t="shared" si="6"/>
        <v>1446.99674225455</v>
      </c>
      <c r="V69" s="24">
        <f t="shared" si="7"/>
        <v>3414.9076845</v>
      </c>
      <c r="W69" s="25"/>
      <c r="X69" s="26">
        <f t="shared" si="8"/>
        <v>0</v>
      </c>
      <c r="Y69" s="26">
        <f t="shared" si="9"/>
        <v>7088.909064</v>
      </c>
      <c r="Z69" s="26">
        <f t="shared" si="10"/>
        <v>1221.81662508125</v>
      </c>
    </row>
    <row r="70" s="2" customFormat="1" ht="60" customHeight="1" spans="1:26">
      <c r="A70" s="12">
        <v>65</v>
      </c>
      <c r="B70" s="13" t="s">
        <v>400</v>
      </c>
      <c r="C70" s="14" t="s">
        <v>399</v>
      </c>
      <c r="D70" s="15">
        <f t="shared" si="0"/>
        <v>1582.099563</v>
      </c>
      <c r="E70" s="16">
        <v>0</v>
      </c>
      <c r="F70" s="16">
        <v>0</v>
      </c>
      <c r="G70" s="16">
        <v>206.340494</v>
      </c>
      <c r="H70" s="16">
        <v>37.29088</v>
      </c>
      <c r="I70" s="16">
        <v>196.322592</v>
      </c>
      <c r="J70" s="16">
        <v>42.725192</v>
      </c>
      <c r="K70" s="16">
        <v>-108.375732</v>
      </c>
      <c r="L70" s="16">
        <f t="shared" si="1"/>
        <v>-16.79823846</v>
      </c>
      <c r="M70" s="16">
        <v>0</v>
      </c>
      <c r="N70" s="16">
        <v>0</v>
      </c>
      <c r="O70" s="16">
        <v>36.86158</v>
      </c>
      <c r="P70" s="16">
        <v>1170.934557</v>
      </c>
      <c r="Q70" s="16">
        <f t="shared" si="2"/>
        <v>226.86857041875</v>
      </c>
      <c r="R70" s="24">
        <f t="shared" si="3"/>
        <v>520.4418393</v>
      </c>
      <c r="S70" s="24">
        <f t="shared" si="4"/>
        <v>271.05849285</v>
      </c>
      <c r="T70" s="24">
        <f t="shared" si="5"/>
        <v>136.54513322865</v>
      </c>
      <c r="U70" s="24">
        <f t="shared" si="6"/>
        <v>654.05409762135</v>
      </c>
      <c r="V70" s="24">
        <f t="shared" si="7"/>
        <v>1061.6577237</v>
      </c>
      <c r="W70" s="25"/>
      <c r="X70" s="26">
        <f t="shared" si="8"/>
        <v>0</v>
      </c>
      <c r="Y70" s="26">
        <f t="shared" si="9"/>
        <v>1062.558825</v>
      </c>
      <c r="Z70" s="26">
        <f t="shared" si="10"/>
        <v>210.07033195875</v>
      </c>
    </row>
    <row r="71" s="2" customFormat="1" ht="60" customHeight="1" spans="1:26">
      <c r="A71" s="12">
        <v>66</v>
      </c>
      <c r="B71" s="13" t="s">
        <v>212</v>
      </c>
      <c r="C71" s="14" t="s">
        <v>211</v>
      </c>
      <c r="D71" s="15">
        <f t="shared" ref="D71:D104" si="11">E71+F71+G71+H71+I71+J71+K71+M71+N71+O71+P71</f>
        <v>6984.83686</v>
      </c>
      <c r="E71" s="16">
        <v>0.94148</v>
      </c>
      <c r="F71" s="16">
        <v>0</v>
      </c>
      <c r="G71" s="16">
        <v>315.893008</v>
      </c>
      <c r="H71" s="16">
        <v>6.3584</v>
      </c>
      <c r="I71" s="16">
        <v>70.50298</v>
      </c>
      <c r="J71" s="16">
        <v>0</v>
      </c>
      <c r="K71" s="16">
        <v>2102.941853</v>
      </c>
      <c r="L71" s="16">
        <f t="shared" ref="L71:L104" si="12">K71*0.155</f>
        <v>325.955987215</v>
      </c>
      <c r="M71" s="16">
        <v>0</v>
      </c>
      <c r="N71" s="16">
        <v>0</v>
      </c>
      <c r="O71" s="16">
        <v>38.3084</v>
      </c>
      <c r="P71" s="16">
        <v>4449.890739</v>
      </c>
      <c r="Q71" s="16">
        <f t="shared" ref="Q71:Q104" si="13">P71*0.19375</f>
        <v>862.16633068125</v>
      </c>
      <c r="R71" s="24">
        <f t="shared" ref="R71:R104" si="14">F71+K71*0.6+N71+P71*0.5</f>
        <v>3486.7104813</v>
      </c>
      <c r="S71" s="24">
        <f t="shared" ref="S71:S104" si="15">K71*0.2+M71*0.5+P71*0.25</f>
        <v>1533.06105535</v>
      </c>
      <c r="T71" s="24">
        <f t="shared" ref="T71:T104" si="16">G71*0.1521+I71*0.225+K71*0.045+M71*0.5+P71*0.05625</f>
        <v>408.84923447055</v>
      </c>
      <c r="U71" s="24">
        <f t="shared" ref="U71:U104" si="17">E71+G71*0.8479+H71+I71*0.775+J71+K71*0.155+O71+P71*0.19375</f>
        <v>1556.21608887945</v>
      </c>
      <c r="V71" s="24">
        <f t="shared" ref="V71:V104" si="18">SUM(S71:U71)</f>
        <v>3498.1263787</v>
      </c>
      <c r="W71" s="25"/>
      <c r="X71" s="26">
        <f t="shared" ref="X71:X104" si="19">R71+S71+T71+U71-D71</f>
        <v>0</v>
      </c>
      <c r="Y71" s="26">
        <f t="shared" ref="Y71:Y104" si="20">K71+P71</f>
        <v>6552.832592</v>
      </c>
      <c r="Z71" s="26">
        <f t="shared" ref="Z71:Z104" si="21">L71+Q71</f>
        <v>1188.12231789625</v>
      </c>
    </row>
    <row r="72" s="2" customFormat="1" ht="60" customHeight="1" spans="1:26">
      <c r="A72" s="12">
        <v>67</v>
      </c>
      <c r="B72" s="13" t="s">
        <v>462</v>
      </c>
      <c r="C72" s="14" t="s">
        <v>461</v>
      </c>
      <c r="D72" s="15">
        <f t="shared" si="11"/>
        <v>849.357906</v>
      </c>
      <c r="E72" s="16">
        <v>0</v>
      </c>
      <c r="F72" s="16">
        <v>0</v>
      </c>
      <c r="G72" s="16">
        <v>34.811066</v>
      </c>
      <c r="H72" s="16">
        <v>24.8028</v>
      </c>
      <c r="I72" s="16">
        <v>144.089824</v>
      </c>
      <c r="J72" s="16">
        <v>0.340691</v>
      </c>
      <c r="K72" s="16">
        <v>134.698053</v>
      </c>
      <c r="L72" s="16">
        <f t="shared" si="12"/>
        <v>20.878198215</v>
      </c>
      <c r="M72" s="16">
        <v>0</v>
      </c>
      <c r="N72" s="16">
        <v>0</v>
      </c>
      <c r="O72" s="16">
        <v>13.31452</v>
      </c>
      <c r="P72" s="16">
        <v>497.300952</v>
      </c>
      <c r="Q72" s="16">
        <f t="shared" si="13"/>
        <v>96.35205945</v>
      </c>
      <c r="R72" s="24">
        <f t="shared" si="14"/>
        <v>329.4693078</v>
      </c>
      <c r="S72" s="24">
        <f t="shared" si="15"/>
        <v>151.2648486</v>
      </c>
      <c r="T72" s="24">
        <f t="shared" si="16"/>
        <v>71.7495644736</v>
      </c>
      <c r="U72" s="24">
        <f t="shared" si="17"/>
        <v>296.8741851264</v>
      </c>
      <c r="V72" s="24">
        <f t="shared" si="18"/>
        <v>519.8885982</v>
      </c>
      <c r="W72" s="25"/>
      <c r="X72" s="26">
        <f t="shared" si="19"/>
        <v>0</v>
      </c>
      <c r="Y72" s="26">
        <f t="shared" si="20"/>
        <v>631.999005</v>
      </c>
      <c r="Z72" s="26">
        <f t="shared" si="21"/>
        <v>117.230257665</v>
      </c>
    </row>
    <row r="73" s="2" customFormat="1" ht="60" customHeight="1" spans="1:26">
      <c r="A73" s="12">
        <v>68</v>
      </c>
      <c r="B73" s="13" t="s">
        <v>464</v>
      </c>
      <c r="C73" s="14" t="s">
        <v>463</v>
      </c>
      <c r="D73" s="15">
        <f t="shared" si="11"/>
        <v>773.070167</v>
      </c>
      <c r="E73" s="16">
        <v>0</v>
      </c>
      <c r="F73" s="16">
        <v>0</v>
      </c>
      <c r="G73" s="16">
        <v>69.531505</v>
      </c>
      <c r="H73" s="16">
        <v>8</v>
      </c>
      <c r="I73" s="16">
        <v>52.141556</v>
      </c>
      <c r="J73" s="16">
        <v>0.030128</v>
      </c>
      <c r="K73" s="16">
        <v>610.622748</v>
      </c>
      <c r="L73" s="16">
        <f t="shared" si="12"/>
        <v>94.64652594</v>
      </c>
      <c r="M73" s="16">
        <v>0</v>
      </c>
      <c r="N73" s="16">
        <v>0</v>
      </c>
      <c r="O73" s="16">
        <v>32.74423</v>
      </c>
      <c r="P73" s="16">
        <v>0</v>
      </c>
      <c r="Q73" s="16">
        <f t="shared" si="13"/>
        <v>0</v>
      </c>
      <c r="R73" s="24">
        <f t="shared" si="14"/>
        <v>366.3736488</v>
      </c>
      <c r="S73" s="24">
        <f t="shared" si="15"/>
        <v>122.1245496</v>
      </c>
      <c r="T73" s="24">
        <f t="shared" si="16"/>
        <v>49.7856156705</v>
      </c>
      <c r="U73" s="24">
        <f t="shared" si="17"/>
        <v>234.7863529295</v>
      </c>
      <c r="V73" s="24">
        <f t="shared" si="18"/>
        <v>406.6965182</v>
      </c>
      <c r="W73" s="25"/>
      <c r="X73" s="26">
        <f t="shared" si="19"/>
        <v>0</v>
      </c>
      <c r="Y73" s="26">
        <f t="shared" si="20"/>
        <v>610.622748</v>
      </c>
      <c r="Z73" s="26">
        <f t="shared" si="21"/>
        <v>94.64652594</v>
      </c>
    </row>
    <row r="74" s="2" customFormat="1" ht="60" customHeight="1" spans="1:26">
      <c r="A74" s="12">
        <v>69</v>
      </c>
      <c r="B74" s="13" t="s">
        <v>396</v>
      </c>
      <c r="C74" s="14" t="s">
        <v>395</v>
      </c>
      <c r="D74" s="15">
        <f t="shared" si="11"/>
        <v>919.444674</v>
      </c>
      <c r="E74" s="16">
        <v>0</v>
      </c>
      <c r="F74" s="16">
        <v>0</v>
      </c>
      <c r="G74" s="16">
        <v>100.501875</v>
      </c>
      <c r="H74" s="16">
        <v>0</v>
      </c>
      <c r="I74" s="16">
        <v>0</v>
      </c>
      <c r="J74" s="16">
        <v>0.09147</v>
      </c>
      <c r="K74" s="16">
        <v>809.214149</v>
      </c>
      <c r="L74" s="16">
        <f t="shared" si="12"/>
        <v>125.428193095</v>
      </c>
      <c r="M74" s="16">
        <v>0</v>
      </c>
      <c r="N74" s="16">
        <v>0</v>
      </c>
      <c r="O74" s="16">
        <v>9.63718</v>
      </c>
      <c r="P74" s="16">
        <v>0</v>
      </c>
      <c r="Q74" s="16">
        <f t="shared" si="13"/>
        <v>0</v>
      </c>
      <c r="R74" s="24">
        <f t="shared" si="14"/>
        <v>485.5284894</v>
      </c>
      <c r="S74" s="24">
        <f t="shared" si="15"/>
        <v>161.8428298</v>
      </c>
      <c r="T74" s="24">
        <f t="shared" si="16"/>
        <v>51.7009718925</v>
      </c>
      <c r="U74" s="24">
        <f t="shared" si="17"/>
        <v>220.3723829075</v>
      </c>
      <c r="V74" s="24">
        <f t="shared" si="18"/>
        <v>433.9161846</v>
      </c>
      <c r="W74" s="25"/>
      <c r="X74" s="26">
        <f t="shared" si="19"/>
        <v>0</v>
      </c>
      <c r="Y74" s="26">
        <f t="shared" si="20"/>
        <v>809.214149</v>
      </c>
      <c r="Z74" s="26">
        <f t="shared" si="21"/>
        <v>125.428193095</v>
      </c>
    </row>
    <row r="75" s="2" customFormat="1" ht="60" customHeight="1" spans="1:26">
      <c r="A75" s="12">
        <v>70</v>
      </c>
      <c r="B75" s="13" t="s">
        <v>466</v>
      </c>
      <c r="C75" s="14" t="s">
        <v>465</v>
      </c>
      <c r="D75" s="15">
        <f t="shared" si="11"/>
        <v>368.672602</v>
      </c>
      <c r="E75" s="16">
        <v>0</v>
      </c>
      <c r="F75" s="16">
        <v>0</v>
      </c>
      <c r="G75" s="16">
        <v>20.596255</v>
      </c>
      <c r="H75" s="16">
        <v>8.7496</v>
      </c>
      <c r="I75" s="16">
        <v>36.551524</v>
      </c>
      <c r="J75" s="16">
        <v>0</v>
      </c>
      <c r="K75" s="16">
        <v>0</v>
      </c>
      <c r="L75" s="16">
        <f t="shared" si="12"/>
        <v>0</v>
      </c>
      <c r="M75" s="16">
        <v>0</v>
      </c>
      <c r="N75" s="16">
        <v>252.654239</v>
      </c>
      <c r="O75" s="16">
        <v>8.54302</v>
      </c>
      <c r="P75" s="16">
        <v>41.577964</v>
      </c>
      <c r="Q75" s="16">
        <f t="shared" si="13"/>
        <v>8.055730525</v>
      </c>
      <c r="R75" s="24">
        <f t="shared" si="14"/>
        <v>273.443221</v>
      </c>
      <c r="S75" s="24">
        <f t="shared" si="15"/>
        <v>10.394491</v>
      </c>
      <c r="T75" s="24">
        <f t="shared" si="16"/>
        <v>13.6955437605</v>
      </c>
      <c r="U75" s="24">
        <f t="shared" si="17"/>
        <v>71.1393462395</v>
      </c>
      <c r="V75" s="24">
        <f t="shared" si="18"/>
        <v>95.229381</v>
      </c>
      <c r="W75" s="25"/>
      <c r="X75" s="26">
        <f t="shared" si="19"/>
        <v>0</v>
      </c>
      <c r="Y75" s="26">
        <f t="shared" si="20"/>
        <v>41.577964</v>
      </c>
      <c r="Z75" s="26">
        <f t="shared" si="21"/>
        <v>8.055730525</v>
      </c>
    </row>
    <row r="76" s="2" customFormat="1" ht="60" customHeight="1" spans="1:26">
      <c r="A76" s="12">
        <v>71</v>
      </c>
      <c r="B76" s="13" t="s">
        <v>129</v>
      </c>
      <c r="C76" s="14" t="s">
        <v>128</v>
      </c>
      <c r="D76" s="15">
        <f t="shared" si="11"/>
        <v>3267.514374</v>
      </c>
      <c r="E76" s="16">
        <v>0</v>
      </c>
      <c r="F76" s="16">
        <v>0</v>
      </c>
      <c r="G76" s="16">
        <v>151.768997</v>
      </c>
      <c r="H76" s="16">
        <v>5.55688</v>
      </c>
      <c r="I76" s="16">
        <v>64.165946</v>
      </c>
      <c r="J76" s="16">
        <v>0.124752</v>
      </c>
      <c r="K76" s="16">
        <v>2552.833916</v>
      </c>
      <c r="L76" s="16">
        <f t="shared" si="12"/>
        <v>395.68925698</v>
      </c>
      <c r="M76" s="16">
        <v>0</v>
      </c>
      <c r="N76" s="16">
        <v>0</v>
      </c>
      <c r="O76" s="16">
        <v>43.03592</v>
      </c>
      <c r="P76" s="16">
        <v>450.027963</v>
      </c>
      <c r="Q76" s="16">
        <f t="shared" si="13"/>
        <v>87.19291783125</v>
      </c>
      <c r="R76" s="24">
        <f t="shared" si="14"/>
        <v>1756.7143311</v>
      </c>
      <c r="S76" s="24">
        <f t="shared" si="15"/>
        <v>623.07377395</v>
      </c>
      <c r="T76" s="24">
        <f t="shared" si="16"/>
        <v>177.71300143245</v>
      </c>
      <c r="U76" s="24">
        <f t="shared" si="17"/>
        <v>710.01326751755</v>
      </c>
      <c r="V76" s="24">
        <f t="shared" si="18"/>
        <v>1510.8000429</v>
      </c>
      <c r="W76" s="25"/>
      <c r="X76" s="26">
        <f t="shared" si="19"/>
        <v>0</v>
      </c>
      <c r="Y76" s="26">
        <f t="shared" si="20"/>
        <v>3002.861879</v>
      </c>
      <c r="Z76" s="26">
        <f t="shared" si="21"/>
        <v>482.88217481125</v>
      </c>
    </row>
    <row r="77" s="2" customFormat="1" ht="60" customHeight="1" spans="1:26">
      <c r="A77" s="12">
        <v>72</v>
      </c>
      <c r="B77" s="13" t="s">
        <v>116</v>
      </c>
      <c r="C77" s="14" t="s">
        <v>760</v>
      </c>
      <c r="D77" s="15">
        <f t="shared" si="11"/>
        <v>5251.882765</v>
      </c>
      <c r="E77" s="16">
        <v>0</v>
      </c>
      <c r="F77" s="16">
        <v>0</v>
      </c>
      <c r="G77" s="16">
        <v>127.45615</v>
      </c>
      <c r="H77" s="16">
        <v>5.74088</v>
      </c>
      <c r="I77" s="16">
        <v>70.699326</v>
      </c>
      <c r="J77" s="16">
        <v>0</v>
      </c>
      <c r="K77" s="16">
        <v>3482.189739</v>
      </c>
      <c r="L77" s="16">
        <f t="shared" si="12"/>
        <v>539.739409545</v>
      </c>
      <c r="M77" s="16">
        <v>0</v>
      </c>
      <c r="N77" s="16">
        <v>0</v>
      </c>
      <c r="O77" s="16">
        <v>72.41615</v>
      </c>
      <c r="P77" s="16">
        <v>1493.38052</v>
      </c>
      <c r="Q77" s="16">
        <f t="shared" si="13"/>
        <v>289.34247575</v>
      </c>
      <c r="R77" s="24">
        <f t="shared" si="14"/>
        <v>2836.0041034</v>
      </c>
      <c r="S77" s="24">
        <f t="shared" si="15"/>
        <v>1069.7830778</v>
      </c>
      <c r="T77" s="24">
        <f t="shared" si="16"/>
        <v>275.99462127</v>
      </c>
      <c r="U77" s="24">
        <f t="shared" si="17"/>
        <v>1070.10096253</v>
      </c>
      <c r="V77" s="24">
        <f t="shared" si="18"/>
        <v>2415.8786616</v>
      </c>
      <c r="W77" s="25"/>
      <c r="X77" s="26">
        <f t="shared" si="19"/>
        <v>0</v>
      </c>
      <c r="Y77" s="26">
        <f t="shared" si="20"/>
        <v>4975.570259</v>
      </c>
      <c r="Z77" s="26">
        <f t="shared" si="21"/>
        <v>829.081885295</v>
      </c>
    </row>
    <row r="78" s="2" customFormat="1" ht="60" customHeight="1" spans="1:26">
      <c r="A78" s="12">
        <v>73</v>
      </c>
      <c r="B78" s="13" t="s">
        <v>476</v>
      </c>
      <c r="C78" s="14" t="s">
        <v>475</v>
      </c>
      <c r="D78" s="15">
        <f t="shared" si="11"/>
        <v>7447.950187</v>
      </c>
      <c r="E78" s="16">
        <v>0.299688</v>
      </c>
      <c r="F78" s="16">
        <v>0</v>
      </c>
      <c r="G78" s="16">
        <v>263.374559</v>
      </c>
      <c r="H78" s="16">
        <v>30.18926</v>
      </c>
      <c r="I78" s="16">
        <v>102.108913</v>
      </c>
      <c r="J78" s="16">
        <v>1.445474</v>
      </c>
      <c r="K78" s="16">
        <v>1329.356538</v>
      </c>
      <c r="L78" s="16">
        <f t="shared" si="12"/>
        <v>206.05026339</v>
      </c>
      <c r="M78" s="16">
        <v>0</v>
      </c>
      <c r="N78" s="16">
        <v>0</v>
      </c>
      <c r="O78" s="16">
        <v>12.20397</v>
      </c>
      <c r="P78" s="16">
        <v>5708.971785</v>
      </c>
      <c r="Q78" s="16">
        <f t="shared" si="13"/>
        <v>1106.11328334375</v>
      </c>
      <c r="R78" s="24">
        <f t="shared" si="14"/>
        <v>3652.0998153</v>
      </c>
      <c r="S78" s="24">
        <f t="shared" si="15"/>
        <v>1693.11425385</v>
      </c>
      <c r="T78" s="24">
        <f t="shared" si="16"/>
        <v>443.98448296515</v>
      </c>
      <c r="U78" s="24">
        <f t="shared" si="17"/>
        <v>1658.75163488485</v>
      </c>
      <c r="V78" s="24">
        <f t="shared" si="18"/>
        <v>3795.8503717</v>
      </c>
      <c r="W78" s="25"/>
      <c r="X78" s="26">
        <f t="shared" si="19"/>
        <v>0</v>
      </c>
      <c r="Y78" s="26">
        <f t="shared" si="20"/>
        <v>7038.328323</v>
      </c>
      <c r="Z78" s="26">
        <f t="shared" si="21"/>
        <v>1312.16354673375</v>
      </c>
    </row>
    <row r="79" s="2" customFormat="1" ht="60" customHeight="1" spans="1:26">
      <c r="A79" s="12">
        <v>74</v>
      </c>
      <c r="B79" s="13" t="s">
        <v>298</v>
      </c>
      <c r="C79" s="14" t="s">
        <v>297</v>
      </c>
      <c r="D79" s="15">
        <f t="shared" si="11"/>
        <v>2022.965798</v>
      </c>
      <c r="E79" s="16">
        <v>0</v>
      </c>
      <c r="F79" s="16">
        <v>0</v>
      </c>
      <c r="G79" s="16">
        <v>93.508606</v>
      </c>
      <c r="H79" s="16">
        <v>6.617</v>
      </c>
      <c r="I79" s="16">
        <v>8.609004</v>
      </c>
      <c r="J79" s="16">
        <v>0.184</v>
      </c>
      <c r="K79" s="16">
        <v>556.656337</v>
      </c>
      <c r="L79" s="16">
        <f t="shared" si="12"/>
        <v>86.281732235</v>
      </c>
      <c r="M79" s="16">
        <v>0</v>
      </c>
      <c r="N79" s="16">
        <v>0</v>
      </c>
      <c r="O79" s="16">
        <v>21.55364</v>
      </c>
      <c r="P79" s="16">
        <v>1335.837211</v>
      </c>
      <c r="Q79" s="16">
        <f t="shared" si="13"/>
        <v>258.81845963125</v>
      </c>
      <c r="R79" s="24">
        <f t="shared" si="14"/>
        <v>1001.9124077</v>
      </c>
      <c r="S79" s="24">
        <f t="shared" si="15"/>
        <v>445.29057015</v>
      </c>
      <c r="T79" s="24">
        <f t="shared" si="16"/>
        <v>116.35006315635</v>
      </c>
      <c r="U79" s="24">
        <f t="shared" si="17"/>
        <v>459.41275699365</v>
      </c>
      <c r="V79" s="24">
        <f t="shared" si="18"/>
        <v>1021.0533903</v>
      </c>
      <c r="W79" s="25"/>
      <c r="X79" s="26">
        <f t="shared" si="19"/>
        <v>0</v>
      </c>
      <c r="Y79" s="26">
        <f t="shared" si="20"/>
        <v>1892.493548</v>
      </c>
      <c r="Z79" s="26">
        <f t="shared" si="21"/>
        <v>345.10019186625</v>
      </c>
    </row>
    <row r="80" s="2" customFormat="1" ht="60" customHeight="1" spans="1:26">
      <c r="A80" s="12">
        <v>75</v>
      </c>
      <c r="B80" s="13" t="s">
        <v>43</v>
      </c>
      <c r="C80" s="14" t="s">
        <v>42</v>
      </c>
      <c r="D80" s="15">
        <f t="shared" si="11"/>
        <v>1217.016983</v>
      </c>
      <c r="E80" s="16">
        <v>0</v>
      </c>
      <c r="F80" s="16">
        <v>0</v>
      </c>
      <c r="G80" s="16">
        <v>183.659041</v>
      </c>
      <c r="H80" s="16">
        <v>4.00012</v>
      </c>
      <c r="I80" s="16">
        <v>59.686654</v>
      </c>
      <c r="J80" s="16">
        <v>0</v>
      </c>
      <c r="K80" s="16">
        <v>910.818006</v>
      </c>
      <c r="L80" s="16">
        <f t="shared" si="12"/>
        <v>141.17679093</v>
      </c>
      <c r="M80" s="16">
        <v>0</v>
      </c>
      <c r="N80" s="16">
        <v>0</v>
      </c>
      <c r="O80" s="16">
        <v>4.24399</v>
      </c>
      <c r="P80" s="16">
        <v>54.609172</v>
      </c>
      <c r="Q80" s="16">
        <f t="shared" si="13"/>
        <v>10.580527075</v>
      </c>
      <c r="R80" s="24">
        <f t="shared" si="14"/>
        <v>573.7953896</v>
      </c>
      <c r="S80" s="24">
        <f t="shared" si="15"/>
        <v>195.8158942</v>
      </c>
      <c r="T80" s="24">
        <f t="shared" si="16"/>
        <v>85.4226134811</v>
      </c>
      <c r="U80" s="24">
        <f t="shared" si="17"/>
        <v>361.9830857189</v>
      </c>
      <c r="V80" s="24">
        <f t="shared" si="18"/>
        <v>643.2215934</v>
      </c>
      <c r="W80" s="25"/>
      <c r="X80" s="26">
        <f t="shared" si="19"/>
        <v>0</v>
      </c>
      <c r="Y80" s="26">
        <f t="shared" si="20"/>
        <v>965.427178</v>
      </c>
      <c r="Z80" s="26">
        <f t="shared" si="21"/>
        <v>151.757318005</v>
      </c>
    </row>
    <row r="81" s="2" customFormat="1" ht="60" customHeight="1" spans="1:26">
      <c r="A81" s="12">
        <v>76</v>
      </c>
      <c r="B81" s="13" t="s">
        <v>493</v>
      </c>
      <c r="C81" s="14" t="s">
        <v>492</v>
      </c>
      <c r="D81" s="15">
        <f t="shared" si="11"/>
        <v>517.864118</v>
      </c>
      <c r="E81" s="16">
        <v>0.01944</v>
      </c>
      <c r="F81" s="16">
        <v>0</v>
      </c>
      <c r="G81" s="16">
        <v>21.535679</v>
      </c>
      <c r="H81" s="16">
        <v>2.65992</v>
      </c>
      <c r="I81" s="16">
        <v>56.731013</v>
      </c>
      <c r="J81" s="16">
        <v>0.104122</v>
      </c>
      <c r="K81" s="16">
        <v>104.723734</v>
      </c>
      <c r="L81" s="16">
        <f t="shared" si="12"/>
        <v>16.23217877</v>
      </c>
      <c r="M81" s="16">
        <v>0</v>
      </c>
      <c r="N81" s="16">
        <v>0</v>
      </c>
      <c r="O81" s="16">
        <v>24.43766</v>
      </c>
      <c r="P81" s="16">
        <v>307.65255</v>
      </c>
      <c r="Q81" s="16">
        <f t="shared" si="13"/>
        <v>59.6076815625</v>
      </c>
      <c r="R81" s="24">
        <f t="shared" si="14"/>
        <v>216.6605154</v>
      </c>
      <c r="S81" s="24">
        <f t="shared" si="15"/>
        <v>97.8578843</v>
      </c>
      <c r="T81" s="24">
        <f t="shared" si="16"/>
        <v>38.0580786684</v>
      </c>
      <c r="U81" s="24">
        <f t="shared" si="17"/>
        <v>165.2876396316</v>
      </c>
      <c r="V81" s="24">
        <f t="shared" si="18"/>
        <v>301.2036026</v>
      </c>
      <c r="W81" s="25"/>
      <c r="X81" s="26">
        <f t="shared" si="19"/>
        <v>0</v>
      </c>
      <c r="Y81" s="26">
        <f t="shared" si="20"/>
        <v>412.376284</v>
      </c>
      <c r="Z81" s="26">
        <f t="shared" si="21"/>
        <v>75.8398603325</v>
      </c>
    </row>
    <row r="82" s="2" customFormat="1" ht="60" customHeight="1" spans="1:26">
      <c r="A82" s="12">
        <v>77</v>
      </c>
      <c r="B82" s="13" t="s">
        <v>437</v>
      </c>
      <c r="C82" s="14" t="s">
        <v>436</v>
      </c>
      <c r="D82" s="15">
        <f t="shared" si="11"/>
        <v>24.364436</v>
      </c>
      <c r="E82" s="16">
        <v>0</v>
      </c>
      <c r="F82" s="16">
        <v>0</v>
      </c>
      <c r="G82" s="16">
        <v>37.028752</v>
      </c>
      <c r="H82" s="16">
        <v>0</v>
      </c>
      <c r="I82" s="16">
        <v>0</v>
      </c>
      <c r="J82" s="16">
        <v>0.001342</v>
      </c>
      <c r="K82" s="16">
        <v>-18.153788</v>
      </c>
      <c r="L82" s="16">
        <f t="shared" si="12"/>
        <v>-2.81383714</v>
      </c>
      <c r="M82" s="16">
        <v>0</v>
      </c>
      <c r="N82" s="16">
        <v>0</v>
      </c>
      <c r="O82" s="16">
        <v>5.48813</v>
      </c>
      <c r="P82" s="16">
        <v>0</v>
      </c>
      <c r="Q82" s="16">
        <f t="shared" si="13"/>
        <v>0</v>
      </c>
      <c r="R82" s="24">
        <f t="shared" si="14"/>
        <v>-10.8922728</v>
      </c>
      <c r="S82" s="24">
        <f t="shared" si="15"/>
        <v>-3.6307576</v>
      </c>
      <c r="T82" s="24">
        <f t="shared" si="16"/>
        <v>4.8151527192</v>
      </c>
      <c r="U82" s="24">
        <f t="shared" si="17"/>
        <v>34.0723136808</v>
      </c>
      <c r="V82" s="24">
        <f t="shared" si="18"/>
        <v>35.2567088</v>
      </c>
      <c r="W82" s="25"/>
      <c r="X82" s="26">
        <f t="shared" si="19"/>
        <v>0</v>
      </c>
      <c r="Y82" s="26">
        <f t="shared" si="20"/>
        <v>-18.153788</v>
      </c>
      <c r="Z82" s="26">
        <f t="shared" si="21"/>
        <v>-2.81383714</v>
      </c>
    </row>
    <row r="83" s="2" customFormat="1" ht="60" customHeight="1" spans="1:26">
      <c r="A83" s="12">
        <v>78</v>
      </c>
      <c r="B83" s="13" t="s">
        <v>418</v>
      </c>
      <c r="C83" s="14" t="s">
        <v>417</v>
      </c>
      <c r="D83" s="15">
        <f t="shared" si="11"/>
        <v>640.115829</v>
      </c>
      <c r="E83" s="16">
        <v>0</v>
      </c>
      <c r="F83" s="16">
        <v>0</v>
      </c>
      <c r="G83" s="16">
        <v>31.473357</v>
      </c>
      <c r="H83" s="16">
        <v>0</v>
      </c>
      <c r="I83" s="16">
        <v>0</v>
      </c>
      <c r="J83" s="16">
        <v>0</v>
      </c>
      <c r="K83" s="16">
        <v>154.045056</v>
      </c>
      <c r="L83" s="16">
        <f t="shared" si="12"/>
        <v>23.87698368</v>
      </c>
      <c r="M83" s="16">
        <v>0</v>
      </c>
      <c r="N83" s="16">
        <v>0</v>
      </c>
      <c r="O83" s="16">
        <v>4.97806</v>
      </c>
      <c r="P83" s="16">
        <v>449.619356</v>
      </c>
      <c r="Q83" s="16">
        <f t="shared" si="13"/>
        <v>87.113750225</v>
      </c>
      <c r="R83" s="24">
        <f t="shared" si="14"/>
        <v>317.2367116</v>
      </c>
      <c r="S83" s="24">
        <f t="shared" si="15"/>
        <v>143.2138502</v>
      </c>
      <c r="T83" s="24">
        <f t="shared" si="16"/>
        <v>37.0102138947</v>
      </c>
      <c r="U83" s="24">
        <f t="shared" si="17"/>
        <v>142.6550533053</v>
      </c>
      <c r="V83" s="24">
        <f t="shared" si="18"/>
        <v>322.8791174</v>
      </c>
      <c r="W83" s="25"/>
      <c r="X83" s="26">
        <f t="shared" si="19"/>
        <v>0</v>
      </c>
      <c r="Y83" s="26">
        <f t="shared" si="20"/>
        <v>603.664412</v>
      </c>
      <c r="Z83" s="26">
        <f t="shared" si="21"/>
        <v>110.990733905</v>
      </c>
    </row>
    <row r="84" s="2" customFormat="1" ht="60" customHeight="1" spans="1:26">
      <c r="A84" s="12">
        <v>79</v>
      </c>
      <c r="B84" s="13" t="s">
        <v>441</v>
      </c>
      <c r="C84" s="14" t="s">
        <v>440</v>
      </c>
      <c r="D84" s="15">
        <f t="shared" si="11"/>
        <v>319.190011</v>
      </c>
      <c r="E84" s="16">
        <v>0</v>
      </c>
      <c r="F84" s="16">
        <v>0</v>
      </c>
      <c r="G84" s="16">
        <v>17.690771</v>
      </c>
      <c r="H84" s="16">
        <v>5.33336</v>
      </c>
      <c r="I84" s="16">
        <v>6.896638</v>
      </c>
      <c r="J84" s="16">
        <v>0.057818</v>
      </c>
      <c r="K84" s="16">
        <v>31.548295</v>
      </c>
      <c r="L84" s="16">
        <f t="shared" si="12"/>
        <v>4.889985725</v>
      </c>
      <c r="M84" s="16">
        <v>0</v>
      </c>
      <c r="N84" s="16">
        <v>0</v>
      </c>
      <c r="O84" s="16">
        <v>4.96583</v>
      </c>
      <c r="P84" s="16">
        <v>252.697299</v>
      </c>
      <c r="Q84" s="16">
        <f t="shared" si="13"/>
        <v>48.96010168125</v>
      </c>
      <c r="R84" s="24">
        <f t="shared" si="14"/>
        <v>145.2776265</v>
      </c>
      <c r="S84" s="24">
        <f t="shared" si="15"/>
        <v>69.48398375</v>
      </c>
      <c r="T84" s="24">
        <f t="shared" si="16"/>
        <v>19.87640616285</v>
      </c>
      <c r="U84" s="24">
        <f t="shared" si="17"/>
        <v>84.55199458715</v>
      </c>
      <c r="V84" s="24">
        <f t="shared" si="18"/>
        <v>173.9123845</v>
      </c>
      <c r="W84" s="25"/>
      <c r="X84" s="26">
        <f t="shared" si="19"/>
        <v>0</v>
      </c>
      <c r="Y84" s="26">
        <f t="shared" si="20"/>
        <v>284.245594</v>
      </c>
      <c r="Z84" s="26">
        <f t="shared" si="21"/>
        <v>53.85008740625</v>
      </c>
    </row>
    <row r="85" s="2" customFormat="1" ht="60" customHeight="1" spans="1:26">
      <c r="A85" s="12">
        <v>80</v>
      </c>
      <c r="B85" s="13" t="s">
        <v>422</v>
      </c>
      <c r="C85" s="14" t="s">
        <v>781</v>
      </c>
      <c r="D85" s="15">
        <f t="shared" si="11"/>
        <v>8150.559039</v>
      </c>
      <c r="E85" s="16">
        <v>0</v>
      </c>
      <c r="F85" s="16">
        <v>0</v>
      </c>
      <c r="G85" s="16">
        <v>244.677694</v>
      </c>
      <c r="H85" s="16">
        <v>13.29682</v>
      </c>
      <c r="I85" s="16">
        <v>56.037086</v>
      </c>
      <c r="J85" s="16">
        <v>0.010272</v>
      </c>
      <c r="K85" s="16">
        <v>4299.57174</v>
      </c>
      <c r="L85" s="16">
        <f t="shared" si="12"/>
        <v>666.4336197</v>
      </c>
      <c r="M85" s="16">
        <v>0</v>
      </c>
      <c r="N85" s="16">
        <v>0</v>
      </c>
      <c r="O85" s="16">
        <v>41.48959</v>
      </c>
      <c r="P85" s="16">
        <v>3495.475837</v>
      </c>
      <c r="Q85" s="16">
        <f t="shared" si="13"/>
        <v>677.24844341875</v>
      </c>
      <c r="R85" s="24">
        <f t="shared" si="14"/>
        <v>4327.4809625</v>
      </c>
      <c r="S85" s="24">
        <f t="shared" si="15"/>
        <v>1733.78330725</v>
      </c>
      <c r="T85" s="24">
        <f t="shared" si="16"/>
        <v>439.92506573865</v>
      </c>
      <c r="U85" s="24">
        <f t="shared" si="17"/>
        <v>1649.36970351135</v>
      </c>
      <c r="V85" s="24">
        <f t="shared" si="18"/>
        <v>3823.0780765</v>
      </c>
      <c r="W85" s="25"/>
      <c r="X85" s="26">
        <f t="shared" si="19"/>
        <v>0</v>
      </c>
      <c r="Y85" s="26">
        <f t="shared" si="20"/>
        <v>7795.047577</v>
      </c>
      <c r="Z85" s="26">
        <f t="shared" si="21"/>
        <v>1343.68206311875</v>
      </c>
    </row>
    <row r="86" s="2" customFormat="1" ht="60" customHeight="1" spans="1:26">
      <c r="A86" s="12">
        <v>81</v>
      </c>
      <c r="B86" s="13" t="s">
        <v>505</v>
      </c>
      <c r="C86" s="14" t="s">
        <v>504</v>
      </c>
      <c r="D86" s="15">
        <f t="shared" si="11"/>
        <v>430.68327</v>
      </c>
      <c r="E86" s="16">
        <v>0.015495</v>
      </c>
      <c r="F86" s="16">
        <v>0</v>
      </c>
      <c r="G86" s="16">
        <v>20.738416</v>
      </c>
      <c r="H86" s="16">
        <v>0</v>
      </c>
      <c r="I86" s="16">
        <v>0</v>
      </c>
      <c r="J86" s="16">
        <v>0.058692</v>
      </c>
      <c r="K86" s="16">
        <v>110.639806</v>
      </c>
      <c r="L86" s="16">
        <f t="shared" si="12"/>
        <v>17.14916993</v>
      </c>
      <c r="M86" s="16">
        <v>0</v>
      </c>
      <c r="N86" s="16">
        <v>0</v>
      </c>
      <c r="O86" s="16">
        <v>2.96779</v>
      </c>
      <c r="P86" s="16">
        <v>296.263071</v>
      </c>
      <c r="Q86" s="16">
        <f t="shared" si="13"/>
        <v>57.40097000625</v>
      </c>
      <c r="R86" s="24">
        <f t="shared" si="14"/>
        <v>214.5154191</v>
      </c>
      <c r="S86" s="24">
        <f t="shared" si="15"/>
        <v>96.19372895</v>
      </c>
      <c r="T86" s="24">
        <f t="shared" si="16"/>
        <v>24.79790208735</v>
      </c>
      <c r="U86" s="24">
        <f t="shared" si="17"/>
        <v>95.17621986265</v>
      </c>
      <c r="V86" s="24">
        <f t="shared" si="18"/>
        <v>216.1678509</v>
      </c>
      <c r="W86" s="25"/>
      <c r="X86" s="26">
        <f t="shared" si="19"/>
        <v>0</v>
      </c>
      <c r="Y86" s="26">
        <f t="shared" si="20"/>
        <v>406.902877</v>
      </c>
      <c r="Z86" s="26">
        <f t="shared" si="21"/>
        <v>74.55013993625</v>
      </c>
    </row>
    <row r="87" s="2" customFormat="1" ht="60" customHeight="1" spans="1:26">
      <c r="A87" s="12">
        <v>82</v>
      </c>
      <c r="B87" s="13" t="s">
        <v>133</v>
      </c>
      <c r="C87" s="14" t="s">
        <v>132</v>
      </c>
      <c r="D87" s="15">
        <f t="shared" si="11"/>
        <v>271.756451</v>
      </c>
      <c r="E87" s="16">
        <v>0</v>
      </c>
      <c r="F87" s="16">
        <v>0</v>
      </c>
      <c r="G87" s="16">
        <v>134.939036</v>
      </c>
      <c r="H87" s="16">
        <v>7.6444</v>
      </c>
      <c r="I87" s="16">
        <v>90.535308</v>
      </c>
      <c r="J87" s="16">
        <v>0.141625</v>
      </c>
      <c r="K87" s="16">
        <v>0</v>
      </c>
      <c r="L87" s="16">
        <f t="shared" si="12"/>
        <v>0</v>
      </c>
      <c r="M87" s="16">
        <v>0</v>
      </c>
      <c r="N87" s="16">
        <v>0</v>
      </c>
      <c r="O87" s="16">
        <v>13.45239</v>
      </c>
      <c r="P87" s="16">
        <v>25.043692</v>
      </c>
      <c r="Q87" s="16">
        <f t="shared" si="13"/>
        <v>4.852215325</v>
      </c>
      <c r="R87" s="24">
        <f t="shared" si="14"/>
        <v>12.521846</v>
      </c>
      <c r="S87" s="24">
        <f t="shared" si="15"/>
        <v>6.260923</v>
      </c>
      <c r="T87" s="24">
        <f t="shared" si="16"/>
        <v>42.3033793506</v>
      </c>
      <c r="U87" s="24">
        <f t="shared" si="17"/>
        <v>210.6703026494</v>
      </c>
      <c r="V87" s="24">
        <f t="shared" si="18"/>
        <v>259.234605</v>
      </c>
      <c r="W87" s="25"/>
      <c r="X87" s="26">
        <f t="shared" si="19"/>
        <v>0</v>
      </c>
      <c r="Y87" s="26">
        <f t="shared" si="20"/>
        <v>25.043692</v>
      </c>
      <c r="Z87" s="26">
        <f t="shared" si="21"/>
        <v>4.852215325</v>
      </c>
    </row>
    <row r="88" s="2" customFormat="1" ht="60" customHeight="1" spans="1:26">
      <c r="A88" s="12">
        <v>83</v>
      </c>
      <c r="B88" s="13" t="s">
        <v>154</v>
      </c>
      <c r="C88" s="14" t="s">
        <v>153</v>
      </c>
      <c r="D88" s="15">
        <f t="shared" si="11"/>
        <v>5294.633444</v>
      </c>
      <c r="E88" s="16">
        <v>0</v>
      </c>
      <c r="F88" s="16">
        <v>0</v>
      </c>
      <c r="G88" s="16">
        <v>226.748615</v>
      </c>
      <c r="H88" s="16">
        <v>13.4912</v>
      </c>
      <c r="I88" s="16">
        <v>96.916281</v>
      </c>
      <c r="J88" s="16">
        <v>0.701271</v>
      </c>
      <c r="K88" s="16">
        <v>1456.590025</v>
      </c>
      <c r="L88" s="16">
        <f t="shared" si="12"/>
        <v>225.771453875</v>
      </c>
      <c r="M88" s="16">
        <v>0</v>
      </c>
      <c r="N88" s="16">
        <v>0</v>
      </c>
      <c r="O88" s="16">
        <v>71.74711</v>
      </c>
      <c r="P88" s="16">
        <v>3428.438942</v>
      </c>
      <c r="Q88" s="16">
        <f t="shared" si="13"/>
        <v>664.2600450125</v>
      </c>
      <c r="R88" s="24">
        <f t="shared" si="14"/>
        <v>2588.173486</v>
      </c>
      <c r="S88" s="24">
        <f t="shared" si="15"/>
        <v>1148.4277405</v>
      </c>
      <c r="T88" s="24">
        <f t="shared" si="16"/>
        <v>314.690869179</v>
      </c>
      <c r="U88" s="24">
        <f t="shared" si="17"/>
        <v>1243.341348321</v>
      </c>
      <c r="V88" s="24">
        <f t="shared" si="18"/>
        <v>2706.459958</v>
      </c>
      <c r="W88" s="25"/>
      <c r="X88" s="26">
        <f t="shared" si="19"/>
        <v>0</v>
      </c>
      <c r="Y88" s="26">
        <f t="shared" si="20"/>
        <v>4885.028967</v>
      </c>
      <c r="Z88" s="26">
        <f t="shared" si="21"/>
        <v>890.0314988875</v>
      </c>
    </row>
    <row r="89" s="2" customFormat="1" ht="60" customHeight="1" spans="1:26">
      <c r="A89" s="12">
        <v>84</v>
      </c>
      <c r="B89" s="13" t="s">
        <v>31</v>
      </c>
      <c r="C89" s="14" t="s">
        <v>30</v>
      </c>
      <c r="D89" s="15">
        <f t="shared" si="11"/>
        <v>27836.877406</v>
      </c>
      <c r="E89" s="16">
        <v>0</v>
      </c>
      <c r="F89" s="16">
        <v>4.84137</v>
      </c>
      <c r="G89" s="16">
        <v>987.567983</v>
      </c>
      <c r="H89" s="16">
        <v>20.7696</v>
      </c>
      <c r="I89" s="16">
        <v>212.568455</v>
      </c>
      <c r="J89" s="16">
        <v>0.460088</v>
      </c>
      <c r="K89" s="16">
        <v>10894.926907</v>
      </c>
      <c r="L89" s="16">
        <f t="shared" si="12"/>
        <v>1688.713670585</v>
      </c>
      <c r="M89" s="16">
        <v>0</v>
      </c>
      <c r="N89" s="16">
        <v>0</v>
      </c>
      <c r="O89" s="16">
        <v>297.0449</v>
      </c>
      <c r="P89" s="16">
        <v>15418.698103</v>
      </c>
      <c r="Q89" s="16">
        <f t="shared" si="13"/>
        <v>2987.37275745625</v>
      </c>
      <c r="R89" s="24">
        <f t="shared" si="14"/>
        <v>14251.1465657</v>
      </c>
      <c r="S89" s="24">
        <f t="shared" si="15"/>
        <v>6033.65990715</v>
      </c>
      <c r="T89" s="24">
        <f t="shared" si="16"/>
        <v>1555.61047169805</v>
      </c>
      <c r="U89" s="24">
        <f t="shared" si="17"/>
        <v>5996.46046145195</v>
      </c>
      <c r="V89" s="24">
        <f t="shared" si="18"/>
        <v>13585.7308403</v>
      </c>
      <c r="W89" s="25"/>
      <c r="X89" s="26">
        <f t="shared" si="19"/>
        <v>0</v>
      </c>
      <c r="Y89" s="26">
        <f t="shared" si="20"/>
        <v>26313.62501</v>
      </c>
      <c r="Z89" s="26">
        <f t="shared" si="21"/>
        <v>4676.08642804125</v>
      </c>
    </row>
    <row r="90" s="2" customFormat="1" ht="60" customHeight="1" spans="1:26">
      <c r="A90" s="12">
        <v>85</v>
      </c>
      <c r="B90" s="13" t="s">
        <v>317</v>
      </c>
      <c r="C90" s="14" t="s">
        <v>316</v>
      </c>
      <c r="D90" s="15">
        <f t="shared" si="11"/>
        <v>376.846454</v>
      </c>
      <c r="E90" s="16">
        <v>0.168</v>
      </c>
      <c r="F90" s="16">
        <v>0</v>
      </c>
      <c r="G90" s="16">
        <v>23.200319</v>
      </c>
      <c r="H90" s="16">
        <v>0</v>
      </c>
      <c r="I90" s="16">
        <v>0</v>
      </c>
      <c r="J90" s="16">
        <v>0.029164</v>
      </c>
      <c r="K90" s="16">
        <v>13.100139</v>
      </c>
      <c r="L90" s="16">
        <f t="shared" si="12"/>
        <v>2.030521545</v>
      </c>
      <c r="M90" s="16">
        <v>0</v>
      </c>
      <c r="N90" s="16">
        <v>0</v>
      </c>
      <c r="O90" s="16">
        <v>8.9157</v>
      </c>
      <c r="P90" s="16">
        <v>331.433132</v>
      </c>
      <c r="Q90" s="16">
        <f t="shared" si="13"/>
        <v>64.215169325</v>
      </c>
      <c r="R90" s="24">
        <f t="shared" si="14"/>
        <v>173.5766494</v>
      </c>
      <c r="S90" s="24">
        <f t="shared" si="15"/>
        <v>85.4783108</v>
      </c>
      <c r="T90" s="24">
        <f t="shared" si="16"/>
        <v>22.7613884499</v>
      </c>
      <c r="U90" s="24">
        <f t="shared" si="17"/>
        <v>95.0301053501</v>
      </c>
      <c r="V90" s="24">
        <f t="shared" si="18"/>
        <v>203.2698046</v>
      </c>
      <c r="W90" s="25"/>
      <c r="X90" s="26">
        <f t="shared" si="19"/>
        <v>0</v>
      </c>
      <c r="Y90" s="26">
        <f t="shared" si="20"/>
        <v>344.533271</v>
      </c>
      <c r="Z90" s="26">
        <f t="shared" si="21"/>
        <v>66.24569087</v>
      </c>
    </row>
    <row r="91" s="2" customFormat="1" ht="60" customHeight="1" spans="1:26">
      <c r="A91" s="12">
        <v>86</v>
      </c>
      <c r="B91" s="13" t="s">
        <v>468</v>
      </c>
      <c r="C91" s="14" t="s">
        <v>467</v>
      </c>
      <c r="D91" s="15">
        <f t="shared" si="11"/>
        <v>403.242088</v>
      </c>
      <c r="E91" s="16">
        <v>0</v>
      </c>
      <c r="F91" s="16">
        <v>0</v>
      </c>
      <c r="G91" s="16">
        <v>21.897224</v>
      </c>
      <c r="H91" s="16">
        <v>3.454</v>
      </c>
      <c r="I91" s="16">
        <v>37.825911</v>
      </c>
      <c r="J91" s="16">
        <v>0</v>
      </c>
      <c r="K91" s="16">
        <v>23.880994</v>
      </c>
      <c r="L91" s="16">
        <f t="shared" si="12"/>
        <v>3.70155407</v>
      </c>
      <c r="M91" s="16">
        <v>0</v>
      </c>
      <c r="N91" s="16">
        <v>0</v>
      </c>
      <c r="O91" s="16">
        <v>10.02838</v>
      </c>
      <c r="P91" s="16">
        <v>306.155579</v>
      </c>
      <c r="Q91" s="16">
        <f t="shared" si="13"/>
        <v>59.31764343125</v>
      </c>
      <c r="R91" s="24">
        <f t="shared" si="14"/>
        <v>167.4063859</v>
      </c>
      <c r="S91" s="24">
        <f t="shared" si="15"/>
        <v>81.31509355</v>
      </c>
      <c r="T91" s="24">
        <f t="shared" si="16"/>
        <v>30.13729379415</v>
      </c>
      <c r="U91" s="24">
        <f t="shared" si="17"/>
        <v>124.38331475585</v>
      </c>
      <c r="V91" s="24">
        <f t="shared" si="18"/>
        <v>235.8357021</v>
      </c>
      <c r="W91" s="25"/>
      <c r="X91" s="26">
        <f t="shared" si="19"/>
        <v>0</v>
      </c>
      <c r="Y91" s="26">
        <f t="shared" si="20"/>
        <v>330.036573</v>
      </c>
      <c r="Z91" s="26">
        <f t="shared" si="21"/>
        <v>63.01919750125</v>
      </c>
    </row>
    <row r="92" s="2" customFormat="1" ht="60" customHeight="1" spans="1:26">
      <c r="A92" s="12">
        <v>87</v>
      </c>
      <c r="B92" s="13" t="s">
        <v>28</v>
      </c>
      <c r="C92" s="14" t="s">
        <v>27</v>
      </c>
      <c r="D92" s="15">
        <f t="shared" si="11"/>
        <v>4544.384978</v>
      </c>
      <c r="E92" s="16">
        <v>0</v>
      </c>
      <c r="F92" s="16">
        <v>0</v>
      </c>
      <c r="G92" s="16">
        <v>68.51133</v>
      </c>
      <c r="H92" s="16">
        <v>13.19</v>
      </c>
      <c r="I92" s="16">
        <v>118.78202</v>
      </c>
      <c r="J92" s="16">
        <v>0</v>
      </c>
      <c r="K92" s="16">
        <v>3184.833536</v>
      </c>
      <c r="L92" s="16">
        <f t="shared" si="12"/>
        <v>493.64919808</v>
      </c>
      <c r="M92" s="16">
        <v>0</v>
      </c>
      <c r="N92" s="16">
        <v>0</v>
      </c>
      <c r="O92" s="16">
        <v>180.3348</v>
      </c>
      <c r="P92" s="16">
        <v>978.733292</v>
      </c>
      <c r="Q92" s="16">
        <f t="shared" si="13"/>
        <v>189.629575325</v>
      </c>
      <c r="R92" s="24">
        <f t="shared" si="14"/>
        <v>2400.2667676</v>
      </c>
      <c r="S92" s="24">
        <f t="shared" si="15"/>
        <v>881.6500302</v>
      </c>
      <c r="T92" s="24">
        <f t="shared" si="16"/>
        <v>235.517784588</v>
      </c>
      <c r="U92" s="24">
        <f t="shared" si="17"/>
        <v>1026.950395612</v>
      </c>
      <c r="V92" s="24">
        <f t="shared" si="18"/>
        <v>2144.1182104</v>
      </c>
      <c r="W92" s="25"/>
      <c r="X92" s="26">
        <f t="shared" si="19"/>
        <v>0</v>
      </c>
      <c r="Y92" s="26">
        <f t="shared" si="20"/>
        <v>4163.566828</v>
      </c>
      <c r="Z92" s="26">
        <f t="shared" si="21"/>
        <v>683.278773405</v>
      </c>
    </row>
    <row r="93" s="2" customFormat="1" ht="60" customHeight="1" spans="1:26">
      <c r="A93" s="12">
        <v>88</v>
      </c>
      <c r="B93" s="13" t="s">
        <v>448</v>
      </c>
      <c r="C93" s="14" t="s">
        <v>447</v>
      </c>
      <c r="D93" s="15">
        <f t="shared" si="11"/>
        <v>4623.398773</v>
      </c>
      <c r="E93" s="16">
        <v>0</v>
      </c>
      <c r="F93" s="16">
        <v>0</v>
      </c>
      <c r="G93" s="16">
        <v>99.030361</v>
      </c>
      <c r="H93" s="16">
        <v>15.6158</v>
      </c>
      <c r="I93" s="16">
        <v>45.984453</v>
      </c>
      <c r="J93" s="16">
        <v>0.550287</v>
      </c>
      <c r="K93" s="16">
        <v>2961.835392</v>
      </c>
      <c r="L93" s="16">
        <f t="shared" si="12"/>
        <v>459.08448576</v>
      </c>
      <c r="M93" s="16">
        <v>0</v>
      </c>
      <c r="N93" s="16">
        <v>0</v>
      </c>
      <c r="O93" s="16">
        <v>85.66304</v>
      </c>
      <c r="P93" s="16">
        <v>1414.71944</v>
      </c>
      <c r="Q93" s="16">
        <f t="shared" si="13"/>
        <v>274.1018915</v>
      </c>
      <c r="R93" s="24">
        <f t="shared" si="14"/>
        <v>2484.4609552</v>
      </c>
      <c r="S93" s="24">
        <f t="shared" si="15"/>
        <v>946.0469384</v>
      </c>
      <c r="T93" s="24">
        <f t="shared" si="16"/>
        <v>238.2695809731</v>
      </c>
      <c r="U93" s="24">
        <f t="shared" si="17"/>
        <v>954.6212984269</v>
      </c>
      <c r="V93" s="24">
        <f t="shared" si="18"/>
        <v>2138.9378178</v>
      </c>
      <c r="W93" s="25"/>
      <c r="X93" s="26">
        <f t="shared" si="19"/>
        <v>0</v>
      </c>
      <c r="Y93" s="26">
        <f t="shared" si="20"/>
        <v>4376.554832</v>
      </c>
      <c r="Z93" s="26">
        <f t="shared" si="21"/>
        <v>733.18637726</v>
      </c>
    </row>
    <row r="94" s="2" customFormat="1" ht="60" customHeight="1" spans="1:26">
      <c r="A94" s="12">
        <v>89</v>
      </c>
      <c r="B94" s="13" t="s">
        <v>472</v>
      </c>
      <c r="C94" s="14" t="s">
        <v>471</v>
      </c>
      <c r="D94" s="15">
        <f t="shared" si="11"/>
        <v>4364.555461</v>
      </c>
      <c r="E94" s="16">
        <v>0</v>
      </c>
      <c r="F94" s="16">
        <v>0</v>
      </c>
      <c r="G94" s="16">
        <v>168.398929</v>
      </c>
      <c r="H94" s="16">
        <v>3.977048</v>
      </c>
      <c r="I94" s="16">
        <v>35.806224</v>
      </c>
      <c r="J94" s="16">
        <v>0.072832</v>
      </c>
      <c r="K94" s="16">
        <v>1727.786109</v>
      </c>
      <c r="L94" s="16">
        <f t="shared" si="12"/>
        <v>267.806846895</v>
      </c>
      <c r="M94" s="16">
        <v>0</v>
      </c>
      <c r="N94" s="16">
        <v>0</v>
      </c>
      <c r="O94" s="16">
        <v>22.81534</v>
      </c>
      <c r="P94" s="16">
        <v>2405.698979</v>
      </c>
      <c r="Q94" s="16">
        <f t="shared" si="13"/>
        <v>466.10417718125</v>
      </c>
      <c r="R94" s="24">
        <f t="shared" si="14"/>
        <v>2239.5211549</v>
      </c>
      <c r="S94" s="24">
        <f t="shared" si="15"/>
        <v>946.98196655</v>
      </c>
      <c r="T94" s="24">
        <f t="shared" si="16"/>
        <v>246.74081997465</v>
      </c>
      <c r="U94" s="24">
        <f t="shared" si="17"/>
        <v>931.31151957535</v>
      </c>
      <c r="V94" s="24">
        <f t="shared" si="18"/>
        <v>2125.0343061</v>
      </c>
      <c r="W94" s="25"/>
      <c r="X94" s="26">
        <f t="shared" si="19"/>
        <v>0</v>
      </c>
      <c r="Y94" s="26">
        <f t="shared" si="20"/>
        <v>4133.485088</v>
      </c>
      <c r="Z94" s="26">
        <f t="shared" si="21"/>
        <v>733.91102407625</v>
      </c>
    </row>
    <row r="95" s="2" customFormat="1" ht="60" customHeight="1" spans="1:26">
      <c r="A95" s="12">
        <v>90</v>
      </c>
      <c r="B95" s="13" t="s">
        <v>424</v>
      </c>
      <c r="C95" s="14" t="s">
        <v>423</v>
      </c>
      <c r="D95" s="15">
        <f t="shared" si="11"/>
        <v>480.464361</v>
      </c>
      <c r="E95" s="16">
        <v>0.2528</v>
      </c>
      <c r="F95" s="16">
        <v>0</v>
      </c>
      <c r="G95" s="16">
        <v>159.741274</v>
      </c>
      <c r="H95" s="16">
        <v>96.6466</v>
      </c>
      <c r="I95" s="16">
        <v>150.452986</v>
      </c>
      <c r="J95" s="16">
        <v>21.903231</v>
      </c>
      <c r="K95" s="16">
        <v>0</v>
      </c>
      <c r="L95" s="16">
        <f t="shared" si="12"/>
        <v>0</v>
      </c>
      <c r="M95" s="16">
        <v>0</v>
      </c>
      <c r="N95" s="16">
        <v>0</v>
      </c>
      <c r="O95" s="16">
        <v>50.09547</v>
      </c>
      <c r="P95" s="16">
        <v>1.372</v>
      </c>
      <c r="Q95" s="16">
        <f t="shared" si="13"/>
        <v>0.265825</v>
      </c>
      <c r="R95" s="24">
        <f t="shared" si="14"/>
        <v>0.686</v>
      </c>
      <c r="S95" s="24">
        <f t="shared" si="15"/>
        <v>0.343</v>
      </c>
      <c r="T95" s="24">
        <f t="shared" si="16"/>
        <v>58.2257446254</v>
      </c>
      <c r="U95" s="24">
        <f t="shared" si="17"/>
        <v>421.2096163746</v>
      </c>
      <c r="V95" s="24">
        <f t="shared" si="18"/>
        <v>479.778361</v>
      </c>
      <c r="W95" s="25"/>
      <c r="X95" s="26">
        <f t="shared" si="19"/>
        <v>0</v>
      </c>
      <c r="Y95" s="26">
        <f t="shared" si="20"/>
        <v>1.372</v>
      </c>
      <c r="Z95" s="26">
        <f t="shared" si="21"/>
        <v>0.265825</v>
      </c>
    </row>
    <row r="96" s="2" customFormat="1" ht="60" customHeight="1" spans="1:26">
      <c r="A96" s="12">
        <v>91</v>
      </c>
      <c r="B96" s="13" t="s">
        <v>389</v>
      </c>
      <c r="C96" s="14" t="s">
        <v>388</v>
      </c>
      <c r="D96" s="15">
        <f t="shared" si="11"/>
        <v>1905.847004</v>
      </c>
      <c r="E96" s="16">
        <v>0.546192</v>
      </c>
      <c r="F96" s="16">
        <v>6.723982</v>
      </c>
      <c r="G96" s="16">
        <v>352.021519</v>
      </c>
      <c r="H96" s="16">
        <v>38.6119</v>
      </c>
      <c r="I96" s="16">
        <v>108.727258</v>
      </c>
      <c r="J96" s="16">
        <v>2.304096</v>
      </c>
      <c r="K96" s="16">
        <v>1298.299654</v>
      </c>
      <c r="L96" s="16">
        <f t="shared" si="12"/>
        <v>201.23644637</v>
      </c>
      <c r="M96" s="16">
        <v>0</v>
      </c>
      <c r="N96" s="16">
        <v>0</v>
      </c>
      <c r="O96" s="16">
        <v>98.12901</v>
      </c>
      <c r="P96" s="16">
        <v>0.483393</v>
      </c>
      <c r="Q96" s="16">
        <f t="shared" si="13"/>
        <v>0.09365739375</v>
      </c>
      <c r="R96" s="24">
        <f t="shared" si="14"/>
        <v>785.9454709</v>
      </c>
      <c r="S96" s="24">
        <f t="shared" si="15"/>
        <v>259.78077905</v>
      </c>
      <c r="T96" s="24">
        <f t="shared" si="16"/>
        <v>136.45678137615</v>
      </c>
      <c r="U96" s="24">
        <f t="shared" si="17"/>
        <v>723.66397267385</v>
      </c>
      <c r="V96" s="24">
        <f t="shared" si="18"/>
        <v>1119.9015331</v>
      </c>
      <c r="W96" s="25"/>
      <c r="X96" s="26">
        <f t="shared" si="19"/>
        <v>0</v>
      </c>
      <c r="Y96" s="26">
        <f t="shared" si="20"/>
        <v>1298.783047</v>
      </c>
      <c r="Z96" s="26">
        <f t="shared" si="21"/>
        <v>201.33010376375</v>
      </c>
    </row>
    <row r="97" s="2" customFormat="1" ht="60" customHeight="1" spans="1:26">
      <c r="A97" s="12">
        <v>92</v>
      </c>
      <c r="B97" s="13" t="s">
        <v>455</v>
      </c>
      <c r="C97" s="14" t="s">
        <v>454</v>
      </c>
      <c r="D97" s="15">
        <f t="shared" si="11"/>
        <v>721.478189</v>
      </c>
      <c r="E97" s="16">
        <v>0</v>
      </c>
      <c r="F97" s="16">
        <v>0</v>
      </c>
      <c r="G97" s="16">
        <v>47.24617</v>
      </c>
      <c r="H97" s="16">
        <v>0</v>
      </c>
      <c r="I97" s="16">
        <v>0</v>
      </c>
      <c r="J97" s="16">
        <v>0</v>
      </c>
      <c r="K97" s="16">
        <v>-1.179741</v>
      </c>
      <c r="L97" s="16">
        <f t="shared" si="12"/>
        <v>-0.182859855</v>
      </c>
      <c r="M97" s="16">
        <v>0</v>
      </c>
      <c r="N97" s="16">
        <v>0</v>
      </c>
      <c r="O97" s="16">
        <v>0.4665</v>
      </c>
      <c r="P97" s="16">
        <v>674.94526</v>
      </c>
      <c r="Q97" s="16">
        <f t="shared" si="13"/>
        <v>130.770644125</v>
      </c>
      <c r="R97" s="24">
        <f t="shared" si="14"/>
        <v>336.7647854</v>
      </c>
      <c r="S97" s="24">
        <f t="shared" si="15"/>
        <v>168.5003668</v>
      </c>
      <c r="T97" s="24">
        <f t="shared" si="16"/>
        <v>45.098724987</v>
      </c>
      <c r="U97" s="24">
        <f t="shared" si="17"/>
        <v>171.114311813</v>
      </c>
      <c r="V97" s="24">
        <f t="shared" si="18"/>
        <v>384.7134036</v>
      </c>
      <c r="W97" s="25"/>
      <c r="X97" s="26">
        <f t="shared" si="19"/>
        <v>0</v>
      </c>
      <c r="Y97" s="26">
        <f t="shared" si="20"/>
        <v>673.765519</v>
      </c>
      <c r="Z97" s="26">
        <f t="shared" si="21"/>
        <v>130.58778427</v>
      </c>
    </row>
    <row r="98" s="2" customFormat="1" ht="60" customHeight="1" spans="1:26">
      <c r="A98" s="12">
        <v>93</v>
      </c>
      <c r="B98" s="13" t="s">
        <v>761</v>
      </c>
      <c r="C98" s="14" t="s">
        <v>762</v>
      </c>
      <c r="D98" s="15">
        <f t="shared" si="11"/>
        <v>576.430432</v>
      </c>
      <c r="E98" s="16">
        <v>0</v>
      </c>
      <c r="F98" s="16">
        <v>0</v>
      </c>
      <c r="G98" s="16">
        <v>220.192433</v>
      </c>
      <c r="H98" s="16">
        <v>6.6716</v>
      </c>
      <c r="I98" s="16">
        <v>88.342503</v>
      </c>
      <c r="J98" s="16">
        <v>0</v>
      </c>
      <c r="K98" s="16">
        <v>-214.15956</v>
      </c>
      <c r="L98" s="16">
        <f t="shared" si="12"/>
        <v>-33.1947318</v>
      </c>
      <c r="M98" s="16">
        <v>0</v>
      </c>
      <c r="N98" s="16">
        <v>0</v>
      </c>
      <c r="O98" s="16">
        <v>45.16343</v>
      </c>
      <c r="P98" s="16">
        <v>430.220026</v>
      </c>
      <c r="Q98" s="16">
        <f t="shared" si="13"/>
        <v>83.3551300375</v>
      </c>
      <c r="R98" s="24">
        <f t="shared" si="14"/>
        <v>86.614277</v>
      </c>
      <c r="S98" s="24">
        <f t="shared" si="15"/>
        <v>64.7230945</v>
      </c>
      <c r="T98" s="24">
        <f t="shared" si="16"/>
        <v>67.9310284968</v>
      </c>
      <c r="U98" s="24">
        <f t="shared" si="17"/>
        <v>357.1620320032</v>
      </c>
      <c r="V98" s="24">
        <f t="shared" si="18"/>
        <v>489.816155</v>
      </c>
      <c r="W98" s="25"/>
      <c r="X98" s="26">
        <f t="shared" si="19"/>
        <v>0</v>
      </c>
      <c r="Y98" s="26">
        <f t="shared" si="20"/>
        <v>216.060466</v>
      </c>
      <c r="Z98" s="26">
        <f t="shared" si="21"/>
        <v>50.1603982375</v>
      </c>
    </row>
    <row r="99" s="2" customFormat="1" ht="60" customHeight="1" spans="1:26">
      <c r="A99" s="12">
        <v>94</v>
      </c>
      <c r="B99" s="13" t="s">
        <v>222</v>
      </c>
      <c r="C99" s="14" t="s">
        <v>221</v>
      </c>
      <c r="D99" s="15">
        <f t="shared" si="11"/>
        <v>3649.058858</v>
      </c>
      <c r="E99" s="16">
        <v>0</v>
      </c>
      <c r="F99" s="16">
        <v>0</v>
      </c>
      <c r="G99" s="16">
        <v>205.3742</v>
      </c>
      <c r="H99" s="16">
        <v>0</v>
      </c>
      <c r="I99" s="16">
        <v>0</v>
      </c>
      <c r="J99" s="16">
        <v>0.086102</v>
      </c>
      <c r="K99" s="16">
        <v>565.603086</v>
      </c>
      <c r="L99" s="16">
        <f t="shared" si="12"/>
        <v>87.66847833</v>
      </c>
      <c r="M99" s="16">
        <v>0</v>
      </c>
      <c r="N99" s="16">
        <v>1216.793815</v>
      </c>
      <c r="O99" s="16">
        <v>15.97996</v>
      </c>
      <c r="P99" s="16">
        <v>1645.221695</v>
      </c>
      <c r="Q99" s="16">
        <f t="shared" si="13"/>
        <v>318.76170340625</v>
      </c>
      <c r="R99" s="24">
        <f t="shared" si="14"/>
        <v>2378.7665141</v>
      </c>
      <c r="S99" s="24">
        <f t="shared" si="15"/>
        <v>524.42604095</v>
      </c>
      <c r="T99" s="24">
        <f t="shared" si="16"/>
        <v>149.23327503375</v>
      </c>
      <c r="U99" s="24">
        <f t="shared" si="17"/>
        <v>596.63302791625</v>
      </c>
      <c r="V99" s="24">
        <f t="shared" si="18"/>
        <v>1270.2923439</v>
      </c>
      <c r="W99" s="25"/>
      <c r="X99" s="26">
        <f t="shared" si="19"/>
        <v>0</v>
      </c>
      <c r="Y99" s="26">
        <f t="shared" si="20"/>
        <v>2210.824781</v>
      </c>
      <c r="Z99" s="26">
        <f t="shared" si="21"/>
        <v>406.43018173625</v>
      </c>
    </row>
    <row r="100" s="2" customFormat="1" ht="60" customHeight="1" spans="1:26">
      <c r="A100" s="12">
        <v>95</v>
      </c>
      <c r="B100" s="13" t="s">
        <v>195</v>
      </c>
      <c r="C100" s="14" t="s">
        <v>194</v>
      </c>
      <c r="D100" s="15">
        <f t="shared" si="11"/>
        <v>3067.836853</v>
      </c>
      <c r="E100" s="16">
        <v>0</v>
      </c>
      <c r="F100" s="16">
        <v>0</v>
      </c>
      <c r="G100" s="16">
        <v>153.282505</v>
      </c>
      <c r="H100" s="16">
        <v>0</v>
      </c>
      <c r="I100" s="16">
        <v>0</v>
      </c>
      <c r="J100" s="16">
        <v>0.118477</v>
      </c>
      <c r="K100" s="16">
        <v>1175.738285</v>
      </c>
      <c r="L100" s="16">
        <f t="shared" si="12"/>
        <v>182.239434175</v>
      </c>
      <c r="M100" s="16">
        <v>0</v>
      </c>
      <c r="N100" s="16">
        <v>0</v>
      </c>
      <c r="O100" s="16">
        <v>13.41149</v>
      </c>
      <c r="P100" s="16">
        <v>1725.286096</v>
      </c>
      <c r="Q100" s="16">
        <f t="shared" si="13"/>
        <v>334.2741811</v>
      </c>
      <c r="R100" s="24">
        <f t="shared" si="14"/>
        <v>1568.086019</v>
      </c>
      <c r="S100" s="24">
        <f t="shared" si="15"/>
        <v>666.469181</v>
      </c>
      <c r="T100" s="24">
        <f t="shared" si="16"/>
        <v>173.2698347355</v>
      </c>
      <c r="U100" s="24">
        <f t="shared" si="17"/>
        <v>660.0118182645</v>
      </c>
      <c r="V100" s="24">
        <f t="shared" si="18"/>
        <v>1499.750834</v>
      </c>
      <c r="W100" s="25"/>
      <c r="X100" s="26">
        <f t="shared" si="19"/>
        <v>0</v>
      </c>
      <c r="Y100" s="26">
        <f t="shared" si="20"/>
        <v>2901.024381</v>
      </c>
      <c r="Z100" s="26">
        <f t="shared" si="21"/>
        <v>516.513615275</v>
      </c>
    </row>
    <row r="101" s="2" customFormat="1" ht="60" customHeight="1" spans="1:26">
      <c r="A101" s="12">
        <v>96</v>
      </c>
      <c r="B101" s="13" t="s">
        <v>229</v>
      </c>
      <c r="C101" s="14" t="s">
        <v>228</v>
      </c>
      <c r="D101" s="15">
        <f t="shared" si="11"/>
        <v>990.57679</v>
      </c>
      <c r="E101" s="16">
        <v>0</v>
      </c>
      <c r="F101" s="16">
        <v>0</v>
      </c>
      <c r="G101" s="16">
        <v>63.234379</v>
      </c>
      <c r="H101" s="16">
        <v>0</v>
      </c>
      <c r="I101" s="16">
        <v>0</v>
      </c>
      <c r="J101" s="16">
        <v>0</v>
      </c>
      <c r="K101" s="16">
        <v>20.909817</v>
      </c>
      <c r="L101" s="16">
        <f t="shared" si="12"/>
        <v>3.241021635</v>
      </c>
      <c r="M101" s="16">
        <v>0</v>
      </c>
      <c r="N101" s="16">
        <v>0</v>
      </c>
      <c r="O101" s="16">
        <v>3.08429</v>
      </c>
      <c r="P101" s="16">
        <v>903.348304</v>
      </c>
      <c r="Q101" s="16">
        <f t="shared" si="13"/>
        <v>175.0237339</v>
      </c>
      <c r="R101" s="24">
        <f t="shared" si="14"/>
        <v>464.2200422</v>
      </c>
      <c r="S101" s="24">
        <f t="shared" si="15"/>
        <v>230.0190394</v>
      </c>
      <c r="T101" s="24">
        <f t="shared" si="16"/>
        <v>61.3722329109</v>
      </c>
      <c r="U101" s="24">
        <f t="shared" si="17"/>
        <v>234.9654754891</v>
      </c>
      <c r="V101" s="24">
        <f t="shared" si="18"/>
        <v>526.3567478</v>
      </c>
      <c r="W101" s="25"/>
      <c r="X101" s="26">
        <f t="shared" si="19"/>
        <v>0</v>
      </c>
      <c r="Y101" s="26">
        <f t="shared" si="20"/>
        <v>924.258121</v>
      </c>
      <c r="Z101" s="26">
        <f t="shared" si="21"/>
        <v>178.264755535</v>
      </c>
    </row>
    <row r="102" s="2" customFormat="1" ht="60" customHeight="1" spans="1:26">
      <c r="A102" s="12">
        <v>97</v>
      </c>
      <c r="B102" s="13" t="s">
        <v>184</v>
      </c>
      <c r="C102" s="14" t="s">
        <v>183</v>
      </c>
      <c r="D102" s="15">
        <f t="shared" si="11"/>
        <v>9437.025721</v>
      </c>
      <c r="E102" s="16">
        <v>0</v>
      </c>
      <c r="F102" s="16">
        <v>0</v>
      </c>
      <c r="G102" s="16">
        <v>444.403184</v>
      </c>
      <c r="H102" s="16">
        <v>0</v>
      </c>
      <c r="I102" s="16">
        <v>0</v>
      </c>
      <c r="J102" s="16">
        <v>0</v>
      </c>
      <c r="K102" s="16">
        <v>2591.719703</v>
      </c>
      <c r="L102" s="16">
        <f t="shared" si="12"/>
        <v>401.716553965</v>
      </c>
      <c r="M102" s="16">
        <v>0</v>
      </c>
      <c r="N102" s="16">
        <v>0</v>
      </c>
      <c r="O102" s="16">
        <v>52.2859</v>
      </c>
      <c r="P102" s="16">
        <v>6348.616934</v>
      </c>
      <c r="Q102" s="16">
        <f t="shared" si="13"/>
        <v>1230.0445309625</v>
      </c>
      <c r="R102" s="24">
        <f t="shared" si="14"/>
        <v>4729.3402888</v>
      </c>
      <c r="S102" s="24">
        <f t="shared" si="15"/>
        <v>2105.4981741</v>
      </c>
      <c r="T102" s="24">
        <f t="shared" si="16"/>
        <v>541.3308134589</v>
      </c>
      <c r="U102" s="24">
        <f t="shared" si="17"/>
        <v>2060.8564446411</v>
      </c>
      <c r="V102" s="24">
        <f t="shared" si="18"/>
        <v>4707.6854322</v>
      </c>
      <c r="W102" s="25"/>
      <c r="X102" s="26">
        <f t="shared" si="19"/>
        <v>0</v>
      </c>
      <c r="Y102" s="26">
        <f t="shared" si="20"/>
        <v>8940.336637</v>
      </c>
      <c r="Z102" s="26">
        <f t="shared" si="21"/>
        <v>1631.7610849275</v>
      </c>
    </row>
    <row r="103" s="2" customFormat="1" ht="60" customHeight="1" spans="1:26">
      <c r="A103" s="12">
        <v>98</v>
      </c>
      <c r="B103" s="29" t="s">
        <v>351</v>
      </c>
      <c r="C103" s="30" t="s">
        <v>350</v>
      </c>
      <c r="D103" s="15">
        <f t="shared" si="11"/>
        <v>0</v>
      </c>
      <c r="E103" s="16">
        <v>0</v>
      </c>
      <c r="F103" s="16">
        <v>0</v>
      </c>
      <c r="G103" s="16">
        <v>0</v>
      </c>
      <c r="H103" s="16">
        <v>0</v>
      </c>
      <c r="I103" s="16">
        <v>0</v>
      </c>
      <c r="J103" s="16">
        <v>0</v>
      </c>
      <c r="K103" s="16">
        <v>0</v>
      </c>
      <c r="L103" s="16">
        <f t="shared" si="12"/>
        <v>0</v>
      </c>
      <c r="M103" s="16">
        <v>0</v>
      </c>
      <c r="N103" s="16">
        <v>0</v>
      </c>
      <c r="O103" s="16">
        <v>0</v>
      </c>
      <c r="P103" s="16">
        <v>0</v>
      </c>
      <c r="Q103" s="16">
        <f t="shared" si="13"/>
        <v>0</v>
      </c>
      <c r="R103" s="24">
        <f t="shared" si="14"/>
        <v>0</v>
      </c>
      <c r="S103" s="24">
        <f t="shared" si="15"/>
        <v>0</v>
      </c>
      <c r="T103" s="24">
        <f t="shared" si="16"/>
        <v>0</v>
      </c>
      <c r="U103" s="24">
        <f t="shared" si="17"/>
        <v>0</v>
      </c>
      <c r="V103" s="24">
        <f t="shared" si="18"/>
        <v>0</v>
      </c>
      <c r="W103" s="25"/>
      <c r="X103" s="26">
        <f t="shared" si="19"/>
        <v>0</v>
      </c>
      <c r="Y103" s="26">
        <f t="shared" si="20"/>
        <v>0</v>
      </c>
      <c r="Z103" s="26">
        <f t="shared" si="21"/>
        <v>0</v>
      </c>
    </row>
    <row r="104" s="2" customFormat="1" ht="60" customHeight="1" spans="1:26">
      <c r="A104" s="12">
        <v>99</v>
      </c>
      <c r="B104" s="31" t="s">
        <v>470</v>
      </c>
      <c r="C104" s="32" t="s">
        <v>469</v>
      </c>
      <c r="D104" s="15">
        <f t="shared" si="11"/>
        <v>0</v>
      </c>
      <c r="E104" s="16">
        <v>0</v>
      </c>
      <c r="F104" s="16">
        <v>0</v>
      </c>
      <c r="G104" s="16">
        <v>0</v>
      </c>
      <c r="H104" s="16">
        <v>0</v>
      </c>
      <c r="I104" s="16">
        <v>0</v>
      </c>
      <c r="J104" s="16">
        <v>0</v>
      </c>
      <c r="K104" s="16">
        <v>0</v>
      </c>
      <c r="L104" s="16">
        <f t="shared" si="12"/>
        <v>0</v>
      </c>
      <c r="M104" s="16">
        <v>0</v>
      </c>
      <c r="N104" s="16">
        <v>0</v>
      </c>
      <c r="O104" s="16">
        <v>0</v>
      </c>
      <c r="P104" s="16">
        <v>0</v>
      </c>
      <c r="Q104" s="16">
        <f t="shared" si="13"/>
        <v>0</v>
      </c>
      <c r="R104" s="24">
        <f t="shared" si="14"/>
        <v>0</v>
      </c>
      <c r="S104" s="24">
        <f t="shared" si="15"/>
        <v>0</v>
      </c>
      <c r="T104" s="24">
        <f t="shared" si="16"/>
        <v>0</v>
      </c>
      <c r="U104" s="24">
        <f t="shared" si="17"/>
        <v>0</v>
      </c>
      <c r="V104" s="24">
        <f t="shared" si="18"/>
        <v>0</v>
      </c>
      <c r="W104" s="25"/>
      <c r="X104" s="26">
        <f t="shared" si="19"/>
        <v>0</v>
      </c>
      <c r="Y104" s="26">
        <f t="shared" si="20"/>
        <v>0</v>
      </c>
      <c r="Z104" s="26">
        <f t="shared" si="21"/>
        <v>0</v>
      </c>
    </row>
    <row r="105" ht="39" customHeight="1" spans="1:23">
      <c r="A105" s="33" t="s">
        <v>787</v>
      </c>
      <c r="B105" s="33"/>
      <c r="C105" s="33"/>
      <c r="D105" s="33"/>
      <c r="E105" s="33"/>
      <c r="F105" s="33"/>
      <c r="G105" s="33"/>
      <c r="H105" s="33"/>
      <c r="I105" s="33"/>
      <c r="J105" s="33"/>
      <c r="K105" s="33"/>
      <c r="L105" s="33"/>
      <c r="M105" s="33"/>
      <c r="N105" s="33"/>
      <c r="O105" s="33"/>
      <c r="P105" s="33"/>
      <c r="Q105" s="33"/>
      <c r="R105" s="33"/>
      <c r="S105" s="33"/>
      <c r="T105" s="33"/>
      <c r="U105" s="33"/>
      <c r="V105" s="33"/>
      <c r="W105" s="34"/>
    </row>
  </sheetData>
  <mergeCells count="23">
    <mergeCell ref="A2:W2"/>
    <mergeCell ref="A3:W3"/>
    <mergeCell ref="R4:V4"/>
    <mergeCell ref="A105:W105"/>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W4:W5"/>
    <mergeCell ref="X4:X5"/>
  </mergeCells>
  <conditionalFormatting sqref="C103">
    <cfRule type="duplicateValues" dxfId="1" priority="2"/>
  </conditionalFormatting>
  <conditionalFormatting sqref="C104">
    <cfRule type="duplicateValues" dxfId="1" priority="1"/>
  </conditionalFormatting>
  <pageMargins left="0.196527777777778" right="0" top="0.786805555555556" bottom="0.786805555555556"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9</vt:i4>
      </vt:variant>
    </vt:vector>
  </HeadingPairs>
  <TitlesOfParts>
    <vt:vector size="9" baseType="lpstr">
      <vt:lpstr>产业联动发展奖</vt:lpstr>
      <vt:lpstr>Sheet1</vt:lpstr>
      <vt:lpstr>第一批意见汇总表</vt:lpstr>
      <vt:lpstr>第二批意见汇总表</vt:lpstr>
      <vt:lpstr>往年技改后奖补奖励情况</vt:lpstr>
      <vt:lpstr>2016年</vt:lpstr>
      <vt:lpstr>2017年</vt:lpstr>
      <vt:lpstr>2018年</vt:lpstr>
      <vt:lpstr>2019年税收留成情况表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  兴</dc:creator>
  <cp:lastModifiedBy>陈青</cp:lastModifiedBy>
  <dcterms:created xsi:type="dcterms:W3CDTF">2020-11-12T07:20:00Z</dcterms:created>
  <cp:lastPrinted>2021-11-10T03:23:00Z</cp:lastPrinted>
  <dcterms:modified xsi:type="dcterms:W3CDTF">2022-09-20T09:41:09Z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9C04F3AEDD87442D8880F8487A60A01E</vt:lpwstr>
  </property>
</Properties>
</file>