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次补助公示 " sheetId="1" r:id="rId1"/>
  </sheets>
  <definedNames>
    <definedName name="_xlnm._FilterDatabase" localSheetId="0" hidden="1">'第二次补助公示 '!$A$2:$J$55</definedName>
    <definedName name="_xlnm.Print_Titles" localSheetId="0">'第二次补助公示 '!$2:$2</definedName>
  </definedNames>
  <calcPr calcId="144525"/>
</workbook>
</file>

<file path=xl/sharedStrings.xml><?xml version="1.0" encoding="utf-8"?>
<sst xmlns="http://schemas.openxmlformats.org/spreadsheetml/2006/main" count="198" uniqueCount="102">
  <si>
    <t>2021年7月9日至10月9日南沙区集中隔离场所涉及政府指令关停商户拟补助名单</t>
  </si>
  <si>
    <t>序号</t>
  </si>
  <si>
    <t>单位名称</t>
  </si>
  <si>
    <t>所属街道</t>
  </si>
  <si>
    <t>统一社会信用代码</t>
  </si>
  <si>
    <t>申请项目</t>
  </si>
  <si>
    <t>实际关停天数</t>
  </si>
  <si>
    <t>申请金额（元）</t>
  </si>
  <si>
    <t>拟补助金额（元）</t>
  </si>
  <si>
    <t>拟补助金额
合计（元）</t>
  </si>
  <si>
    <t>审核意见</t>
  </si>
  <si>
    <t>广州乐康健康科技有限公司</t>
  </si>
  <si>
    <t>南沙街</t>
  </si>
  <si>
    <t>91440101MA5CPT4B8C</t>
  </si>
  <si>
    <t>租金补助</t>
  </si>
  <si>
    <t>符合条件，建议给予关停期间场地租金和员工工资补助。</t>
  </si>
  <si>
    <t>工资补助</t>
  </si>
  <si>
    <t>事实：1.符合租金补贴要求（街道办说没有水电费）；2.符合工资补助要求。（申请工资金额计算错误，申请工资金额是按11人来计算的金额为107415，在册人员为11人，实际缴纳社保人数只有9人，所以只能按9个人拟补助关停期间的工资 3150/30*93*9=87885，跟申请工资金额相差19530元）</t>
  </si>
  <si>
    <t>广州市南沙区东涌耶来湘饮食店</t>
  </si>
  <si>
    <t>东涌镇</t>
  </si>
  <si>
    <t>92440101MA5AHDKL2K</t>
  </si>
  <si>
    <t>事实：1.符合租金补贴要求，（7月租金享受9折优惠，所以关停期间租金按9折补贴）；2.不符合工资补助要求，在职员工未在本单位购买社保。</t>
  </si>
  <si>
    <t>广州市南沙区东涌电缘蓄电池店</t>
  </si>
  <si>
    <t>92440101MA9URQRD70</t>
  </si>
  <si>
    <t>符合条件，建议给予关停期间场地租金补助。</t>
  </si>
  <si>
    <t>事实：1.符合租金补贴要求；2.不符合工资补助要求，在职员工未在本单位购买社保。</t>
  </si>
  <si>
    <t>广州南沙区东涌潮雨五金材料装饰店</t>
  </si>
  <si>
    <t>92440101L1579538XJ</t>
  </si>
  <si>
    <t>事实：1.符合租金补贴要求；2.符合工资补助要求（申请工资金额计算错误，在册人员2人，申请工资人数为2人，实际缴纳社保人数为2人，所以只能按2人拟补助关停期间的工资  3150/30*14*2=2940，跟申请工资金额相差3000元）。</t>
  </si>
  <si>
    <t>广州市文邦文化传播有限公司</t>
  </si>
  <si>
    <t>91440101068189735C</t>
  </si>
  <si>
    <t>事实：1.符合租金补贴要求（街道办说没有水电费，先前有提供5-7月）；2.符合工资补助要求（申请工资金额计算错误，申请金额按4个人来算的金额为37800，在册人员4人，申请工资人数为4人，实际缴纳社保人数为3人，所以只能按3人拟补助关停期间的工资 3150/30*90*3=28350，跟申请工资金额相差9450元）。</t>
  </si>
  <si>
    <t>广州福满乾坤网络科技有限公司</t>
  </si>
  <si>
    <t>91440101MA5CM1YX68</t>
  </si>
  <si>
    <t>事实：1.符合租金补贴要求（街道办说没有水电费）；2.符合工资补助要求。（申请工资金额计算错误，申请金额是按22人来计算金额214830，在册人员为22人，申请工资人数为21人，实际购买社保人数：9月份是21人，7、8月是20人，所以只能按20人来申请  3150/30*93*20=195300，跟申请工资金额相差19530元）</t>
  </si>
  <si>
    <t>广州万福信息科技有限公司</t>
  </si>
  <si>
    <t>91440115353537794Y</t>
  </si>
  <si>
    <t>事实：1.符合租金补贴要求（街道办说没有水电费）；2.符合工资补助要求。（申请工资金额错误，申请工资是按两个人来计算的金额为19530，在册人数为2人，申请工资人数为1人，实际缴纳社保人数为1人 ，所以只能按1人来拟补助关停期间工资 3150/30*93*1=9765 ，跟申请工资金额相差为9765元）</t>
  </si>
  <si>
    <t>广州万福教育咨询集团有限公司</t>
  </si>
  <si>
    <t>91440104576002068P</t>
  </si>
  <si>
    <t>事实：1.符合租金补贴要求（街道办说没水电费）；2.符合工资补助要求。（申请工资金额计算错误，申请金额是按5人计算的金额为48825，在册人数为5人，申请工资人数为4人，实际购买社保人数：7月4个人，8、9月3个人，所以应按每月实际购买社保人数拟补助关停期间工资， 3150/30*30*4+3150/30*63*3=32445，跟申请工资金额相差16380元）</t>
  </si>
  <si>
    <t>广东中小企业文化建设促进会</t>
  </si>
  <si>
    <t>514400000795383397</t>
  </si>
  <si>
    <t>事实：1.符合租金补贴要求（街道办说没有水电费）；2.符合工资补助要求。（申请工资金额计算错误，申请工资金额是按11人来计算的金额为107415，在册人员为11人，实际缴纳社保人数只有1人，所以只能按1个人拟补助关停期间的工资，3150/30*93*1=9756，跟申请工资金额相差97650元）</t>
  </si>
  <si>
    <t>广州万福商务服务有限公司</t>
  </si>
  <si>
    <t>91440101MA9UPRR45B</t>
  </si>
  <si>
    <t>事实：1.符合租金补贴要求（街道办说没有水电费）；2.符合工资补助要求。</t>
  </si>
  <si>
    <t>广州市南沙区南沙玖美建材贸易部</t>
  </si>
  <si>
    <t>92440101L79363877Y</t>
  </si>
  <si>
    <t>事实：1.符合租金补贴要求（街道办说没有水电费，先前有提供4-8月水电费）；2.符合工资补助要求。</t>
  </si>
  <si>
    <t>广艺装饰业（广州）有限公司</t>
  </si>
  <si>
    <t>91440101MA5CYJ530D</t>
  </si>
  <si>
    <t>事实：1.符合租金补贴要求，（街道办说紧急通知和玖美共有一份，提供了4-7月的水电费，8-10月以为电铺处于封闭状态无法提供，有水电费情况说明），）；2.符合工资补助要求。</t>
  </si>
  <si>
    <t>广东古格控股股份有限公司</t>
  </si>
  <si>
    <t>914401155876304301</t>
  </si>
  <si>
    <t>事实：1.符合租金补贴要求；2.符合工资补助要求（申请工资金额计算错误，是按10人来计算的金额为97650，在册人员10人，申请工资人数为10人，实际购买社保人数：7月是6人，8月是8人，9月10人，10月8人，7-9月购买社保人数逐月增加，所以只能按6个人拟补助关停期间工资 3150/30*93*6=58590，跟申请工资金额相差39060元）。</t>
  </si>
  <si>
    <t>广东古格母婴健康科技有限公司</t>
  </si>
  <si>
    <t>91440101MA59EUTK0J</t>
  </si>
  <si>
    <t>不符合条件，建议不给予关停期间场地租金和员工工资补助。</t>
  </si>
  <si>
    <t>事实：1.不符合租金补贴要求；2. 不符合工资补助要求（4楼-6楼目前属于隔离酒店，每月固定获得经营收入）</t>
  </si>
  <si>
    <t>广州前堂客餐饮服务有限公司</t>
  </si>
  <si>
    <t>91440101MA5AW5QY78</t>
  </si>
  <si>
    <t>事实：1.符合租金补贴要求；2.符合工资补助要求。</t>
  </si>
  <si>
    <t>广州市南沙区时七便利店</t>
  </si>
  <si>
    <t>92440101MA9W23D20K</t>
  </si>
  <si>
    <r>
      <rPr>
        <sz val="10"/>
        <color theme="1"/>
        <rFont val="宋体"/>
        <charset val="134"/>
        <scheme val="minor"/>
      </rPr>
      <t>事实：1.符合租金补贴要求，</t>
    </r>
    <r>
      <rPr>
        <sz val="10"/>
        <color theme="1"/>
        <rFont val="宋体"/>
        <charset val="134"/>
        <scheme val="minor"/>
      </rPr>
      <t>；2.不符合工资补助要求，在职员工未在本单位购买社保。</t>
    </r>
  </si>
  <si>
    <t>广州市南沙区穆斯烧烤小吃店</t>
  </si>
  <si>
    <t>92440101MA5D14K369</t>
  </si>
  <si>
    <t>符合条件，议给予关停期间员工工资补助。</t>
  </si>
  <si>
    <t>事实：1.不符合租金补贴要求，7月后租金减免事宜，暂时不申请补贴；2.符合工资补助要求。</t>
  </si>
  <si>
    <t>广州市南沙区沙皇会俱乐部</t>
  </si>
  <si>
    <t>万顷沙镇</t>
  </si>
  <si>
    <t>91440115593742041G</t>
  </si>
  <si>
    <t>租金22天，社保90天</t>
  </si>
  <si>
    <r>
      <rPr>
        <sz val="10"/>
        <color theme="1"/>
        <rFont val="宋体"/>
        <charset val="134"/>
        <scheme val="minor"/>
      </rPr>
      <t>事实：1.符合租金补贴要求</t>
    </r>
    <r>
      <rPr>
        <sz val="10"/>
        <color theme="1"/>
        <rFont val="宋体"/>
        <charset val="134"/>
        <scheme val="minor"/>
      </rPr>
      <t>；2.符合工资补助要求。</t>
    </r>
  </si>
  <si>
    <t>广州海嫂船舶服务有限公司</t>
  </si>
  <si>
    <t>91440101MA59EBXR19</t>
  </si>
  <si>
    <t>租金84天，工资93天</t>
  </si>
  <si>
    <t>广州中测检测技术有限公司</t>
  </si>
  <si>
    <t>大岗镇</t>
  </si>
  <si>
    <t>914401156640086115</t>
  </si>
  <si>
    <t>事实：1.符合租金补贴要求（提供4-7月水电费用单原件或复印件）；2.符合工资补助要求。（租金支付方式分为对公转账和对私转账两部分组成）</t>
  </si>
  <si>
    <t>广州市南沙区榄核丽纯服装店</t>
  </si>
  <si>
    <t>榄核镇</t>
  </si>
  <si>
    <t>92440101MA5CCXGG5R</t>
  </si>
  <si>
    <t>广州市南沙区榄核莎丽美容店</t>
  </si>
  <si>
    <t>92440101MA5AEXTB6T</t>
  </si>
  <si>
    <t>事实：1.符合租金补贴要求，；2.符合工资补助要求。</t>
  </si>
  <si>
    <t>广州茗荔园餐饮服务有限公司</t>
  </si>
  <si>
    <t>龙穴街</t>
  </si>
  <si>
    <t>91440115331452394G</t>
  </si>
  <si>
    <t>租金84天，社保93天</t>
  </si>
  <si>
    <t>广州市南沙区龙穴岛缊斯便利店</t>
  </si>
  <si>
    <t>92440101MA5D3NFH13</t>
  </si>
  <si>
    <r>
      <rPr>
        <sz val="10"/>
        <color theme="1"/>
        <rFont val="宋体"/>
        <charset val="134"/>
        <scheme val="minor"/>
      </rPr>
      <t>事实：1.符合租金补贴要求</t>
    </r>
    <r>
      <rPr>
        <sz val="10"/>
        <color theme="1"/>
        <rFont val="宋体"/>
        <charset val="134"/>
        <scheme val="minor"/>
      </rPr>
      <t>；2.不符合工资补助要求，在职员工未在本单位购买社保。</t>
    </r>
  </si>
  <si>
    <t>广州南港船舶用品有限公司</t>
  </si>
  <si>
    <t>9144011569866131X5</t>
  </si>
  <si>
    <t>租金54天，社保80天</t>
  </si>
  <si>
    <t>广州南沙奥园养生酒店有限公司</t>
  </si>
  <si>
    <t>91440101775668743C</t>
  </si>
  <si>
    <t>事实：1.不符合租金补贴要求，（街道办说奥园和乐康康共用一份情况说明，街道办说没有水电费,有提供7-9月水电费用单复印件）；2.不符合工资补助要求，。购买社保人数：7月是63人，8月56人，9月50人，10月46人，跟申请的金额相差13860元（申请人数是62人，金额却是532980）。（奥园目前为海胜酒店供餐，有实际经营没有关停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</si>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</sst>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;[Red]#,##0.00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8" borderId="16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24" borderId="2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8" applyNumberFormat="1" applyFont="1" applyFill="1" applyBorder="1" applyAlignment="1">
      <alignment horizontal="center" vertical="center" wrapText="1"/>
    </xf>
    <xf numFmtId="176" fontId="1" fillId="0" borderId="6" xfId="8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2" borderId="3" xfId="8" applyNumberFormat="1" applyFont="1" applyFill="1" applyBorder="1" applyAlignment="1">
      <alignment horizontal="center" vertical="center" wrapText="1"/>
    </xf>
    <xf numFmtId="176" fontId="1" fillId="2" borderId="6" xfId="8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3" fillId="0" borderId="3" xfId="8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1" fillId="0" borderId="11" xfId="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176" fontId="1" fillId="0" borderId="14" xfId="8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8"/>
  <sheetViews>
    <sheetView tabSelected="1" zoomScale="90" zoomScaleNormal="90" topLeftCell="A44" workbookViewId="0">
      <selection activeCell="H65" sqref="H65"/>
    </sheetView>
  </sheetViews>
  <sheetFormatPr defaultColWidth="9" defaultRowHeight="12"/>
  <cols>
    <col min="1" max="1" width="7.375" style="3" customWidth="1"/>
    <col min="2" max="2" width="22.9083333333333" style="4" customWidth="1"/>
    <col min="3" max="3" width="11.3833333333333" style="3" customWidth="1"/>
    <col min="4" max="4" width="19.75" style="5" customWidth="1"/>
    <col min="5" max="5" width="10.75" style="5" customWidth="1"/>
    <col min="6" max="6" width="15.75" style="3" customWidth="1"/>
    <col min="7" max="7" width="14.575" style="6" customWidth="1"/>
    <col min="8" max="8" width="15.375" style="6" customWidth="1"/>
    <col min="9" max="9" width="13.375" style="7" customWidth="1"/>
    <col min="10" max="10" width="32.0833333333333" style="3" customWidth="1"/>
    <col min="11" max="16384" width="9" style="3"/>
  </cols>
  <sheetData>
    <row r="1" s="1" customFormat="1" ht="51" customHeight="1" spans="1:10">
      <c r="A1" s="8" t="s">
        <v>0</v>
      </c>
      <c r="B1" s="8"/>
      <c r="C1" s="8"/>
      <c r="D1" s="8"/>
      <c r="E1" s="8"/>
      <c r="F1" s="8"/>
      <c r="G1" s="9"/>
      <c r="H1" s="9"/>
      <c r="I1" s="9"/>
      <c r="J1" s="8"/>
    </row>
    <row r="2" ht="61.5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25" t="s">
        <v>9</v>
      </c>
      <c r="J2" s="26" t="s">
        <v>10</v>
      </c>
    </row>
    <row r="3" s="2" customFormat="1" ht="35.25" customHeight="1" spans="1:10">
      <c r="A3" s="14">
        <v>1</v>
      </c>
      <c r="B3" s="14" t="s">
        <v>11</v>
      </c>
      <c r="C3" s="15" t="s">
        <v>12</v>
      </c>
      <c r="D3" s="14" t="s">
        <v>13</v>
      </c>
      <c r="E3" s="14" t="s">
        <v>14</v>
      </c>
      <c r="F3" s="16">
        <v>93</v>
      </c>
      <c r="G3" s="17">
        <v>31000</v>
      </c>
      <c r="H3" s="18">
        <f>10000/30*93</f>
        <v>31000</v>
      </c>
      <c r="I3" s="27">
        <f t="shared" ref="I3:I7" si="0">H3+H4</f>
        <v>118885</v>
      </c>
      <c r="J3" s="28" t="s">
        <v>15</v>
      </c>
    </row>
    <row r="4" s="2" customFormat="1" ht="96" spans="1:10">
      <c r="A4" s="14"/>
      <c r="B4" s="14"/>
      <c r="C4" s="19"/>
      <c r="D4" s="14"/>
      <c r="E4" s="14" t="s">
        <v>16</v>
      </c>
      <c r="F4" s="16"/>
      <c r="G4" s="17">
        <v>107415</v>
      </c>
      <c r="H4" s="18">
        <f>3150/30*93*9</f>
        <v>87885</v>
      </c>
      <c r="I4" s="27"/>
      <c r="J4" s="29" t="s">
        <v>17</v>
      </c>
    </row>
    <row r="5" ht="34.5" customHeight="1" spans="1:10">
      <c r="A5" s="14">
        <v>2</v>
      </c>
      <c r="B5" s="14" t="s">
        <v>18</v>
      </c>
      <c r="C5" s="15" t="s">
        <v>19</v>
      </c>
      <c r="D5" s="14" t="s">
        <v>20</v>
      </c>
      <c r="E5" s="14" t="s">
        <v>14</v>
      </c>
      <c r="F5" s="16">
        <v>14</v>
      </c>
      <c r="G5" s="17">
        <v>21507</v>
      </c>
      <c r="H5" s="18">
        <f>47624/30*14*(1-0.09)</f>
        <v>20224.3253333333</v>
      </c>
      <c r="I5" s="27">
        <f t="shared" si="0"/>
        <v>20224.3253333333</v>
      </c>
      <c r="J5" s="28" t="s">
        <v>15</v>
      </c>
    </row>
    <row r="6" ht="48" spans="1:10">
      <c r="A6" s="14"/>
      <c r="B6" s="14"/>
      <c r="C6" s="19"/>
      <c r="D6" s="14"/>
      <c r="E6" s="14" t="s">
        <v>16</v>
      </c>
      <c r="F6" s="16"/>
      <c r="G6" s="17">
        <v>0</v>
      </c>
      <c r="H6" s="18">
        <v>0</v>
      </c>
      <c r="I6" s="27"/>
      <c r="J6" s="29" t="s">
        <v>21</v>
      </c>
    </row>
    <row r="7" ht="34.5" customHeight="1" spans="1:10">
      <c r="A7" s="14">
        <v>3</v>
      </c>
      <c r="B7" s="14" t="s">
        <v>22</v>
      </c>
      <c r="C7" s="15" t="s">
        <v>19</v>
      </c>
      <c r="D7" s="14" t="s">
        <v>23</v>
      </c>
      <c r="E7" s="14" t="s">
        <v>14</v>
      </c>
      <c r="F7" s="16">
        <v>14</v>
      </c>
      <c r="G7" s="20">
        <v>1580</v>
      </c>
      <c r="H7" s="21">
        <f>3500/30*14</f>
        <v>1633.33333333333</v>
      </c>
      <c r="I7" s="27">
        <f t="shared" si="0"/>
        <v>1633.33333333333</v>
      </c>
      <c r="J7" s="28" t="s">
        <v>24</v>
      </c>
    </row>
    <row r="8" ht="24" spans="1:10">
      <c r="A8" s="14"/>
      <c r="B8" s="14"/>
      <c r="C8" s="19"/>
      <c r="D8" s="14"/>
      <c r="E8" s="14" t="s">
        <v>16</v>
      </c>
      <c r="F8" s="16"/>
      <c r="G8" s="17">
        <v>0</v>
      </c>
      <c r="H8" s="18">
        <v>0</v>
      </c>
      <c r="I8" s="27"/>
      <c r="J8" s="29" t="s">
        <v>25</v>
      </c>
    </row>
    <row r="9" ht="34.5" customHeight="1" spans="1:10">
      <c r="A9" s="14">
        <v>4</v>
      </c>
      <c r="B9" s="14" t="s">
        <v>26</v>
      </c>
      <c r="C9" s="15" t="s">
        <v>19</v>
      </c>
      <c r="D9" s="14" t="s">
        <v>27</v>
      </c>
      <c r="E9" s="14" t="s">
        <v>14</v>
      </c>
      <c r="F9" s="16">
        <v>14</v>
      </c>
      <c r="G9" s="17">
        <v>1302</v>
      </c>
      <c r="H9" s="18">
        <f>2800/30*14</f>
        <v>1306.66666666667</v>
      </c>
      <c r="I9" s="27">
        <f t="shared" ref="I9:I13" si="1">H9+H10</f>
        <v>4246.66666666667</v>
      </c>
      <c r="J9" s="30" t="s">
        <v>15</v>
      </c>
    </row>
    <row r="10" ht="72" spans="1:10">
      <c r="A10" s="14"/>
      <c r="B10" s="14"/>
      <c r="C10" s="19"/>
      <c r="D10" s="14"/>
      <c r="E10" s="14" t="s">
        <v>16</v>
      </c>
      <c r="F10" s="16"/>
      <c r="G10" s="17">
        <v>5940</v>
      </c>
      <c r="H10" s="18">
        <f>3150/30*14*2</f>
        <v>2940</v>
      </c>
      <c r="I10" s="27"/>
      <c r="J10" s="29" t="s">
        <v>28</v>
      </c>
    </row>
    <row r="11" ht="34.5" customHeight="1" spans="1:10">
      <c r="A11" s="14">
        <v>5</v>
      </c>
      <c r="B11" s="14" t="s">
        <v>29</v>
      </c>
      <c r="C11" s="15" t="s">
        <v>12</v>
      </c>
      <c r="D11" s="14" t="s">
        <v>30</v>
      </c>
      <c r="E11" s="14" t="s">
        <v>14</v>
      </c>
      <c r="F11" s="16">
        <v>90</v>
      </c>
      <c r="G11" s="17">
        <v>18150</v>
      </c>
      <c r="H11" s="18">
        <f>6050/30*90</f>
        <v>18150</v>
      </c>
      <c r="I11" s="27">
        <f t="shared" si="1"/>
        <v>46500</v>
      </c>
      <c r="J11" s="28" t="s">
        <v>15</v>
      </c>
    </row>
    <row r="12" ht="96" spans="1:10">
      <c r="A12" s="14"/>
      <c r="B12" s="14"/>
      <c r="C12" s="19"/>
      <c r="D12" s="14"/>
      <c r="E12" s="14" t="s">
        <v>16</v>
      </c>
      <c r="F12" s="16"/>
      <c r="G12" s="17">
        <v>37800</v>
      </c>
      <c r="H12" s="18">
        <f>3150/30*90*3</f>
        <v>28350</v>
      </c>
      <c r="I12" s="27"/>
      <c r="J12" s="29" t="s">
        <v>31</v>
      </c>
    </row>
    <row r="13" ht="34.5" customHeight="1" spans="1:10">
      <c r="A13" s="14">
        <v>6</v>
      </c>
      <c r="B13" s="14" t="s">
        <v>32</v>
      </c>
      <c r="C13" s="15" t="s">
        <v>12</v>
      </c>
      <c r="D13" s="14" t="s">
        <v>33</v>
      </c>
      <c r="E13" s="14" t="s">
        <v>14</v>
      </c>
      <c r="F13" s="16">
        <v>93</v>
      </c>
      <c r="G13" s="17">
        <v>93000</v>
      </c>
      <c r="H13" s="18">
        <f>30000/30*93</f>
        <v>93000</v>
      </c>
      <c r="I13" s="27">
        <f t="shared" si="1"/>
        <v>288300</v>
      </c>
      <c r="J13" s="28" t="s">
        <v>15</v>
      </c>
    </row>
    <row r="14" ht="96" spans="1:10">
      <c r="A14" s="14"/>
      <c r="B14" s="14"/>
      <c r="C14" s="19"/>
      <c r="D14" s="14"/>
      <c r="E14" s="14" t="s">
        <v>16</v>
      </c>
      <c r="F14" s="16"/>
      <c r="G14" s="17">
        <v>214830</v>
      </c>
      <c r="H14" s="18">
        <f>3150/30*93*20</f>
        <v>195300</v>
      </c>
      <c r="I14" s="27"/>
      <c r="J14" s="29" t="s">
        <v>34</v>
      </c>
    </row>
    <row r="15" ht="34.5" customHeight="1" spans="1:10">
      <c r="A15" s="14">
        <v>7</v>
      </c>
      <c r="B15" s="14" t="s">
        <v>35</v>
      </c>
      <c r="C15" s="15" t="s">
        <v>12</v>
      </c>
      <c r="D15" s="14" t="s">
        <v>36</v>
      </c>
      <c r="E15" s="14" t="s">
        <v>14</v>
      </c>
      <c r="F15" s="16">
        <v>93</v>
      </c>
      <c r="G15" s="17">
        <v>31000</v>
      </c>
      <c r="H15" s="18">
        <f>10000/30*93</f>
        <v>31000</v>
      </c>
      <c r="I15" s="27">
        <f t="shared" ref="I15:I19" si="2">H15+H16</f>
        <v>40765</v>
      </c>
      <c r="J15" s="28" t="s">
        <v>15</v>
      </c>
    </row>
    <row r="16" ht="96" spans="1:10">
      <c r="A16" s="14"/>
      <c r="B16" s="14"/>
      <c r="C16" s="19"/>
      <c r="D16" s="14"/>
      <c r="E16" s="14" t="s">
        <v>16</v>
      </c>
      <c r="F16" s="16"/>
      <c r="G16" s="17">
        <v>19530</v>
      </c>
      <c r="H16" s="18">
        <v>9765</v>
      </c>
      <c r="I16" s="27"/>
      <c r="J16" s="29" t="s">
        <v>37</v>
      </c>
    </row>
    <row r="17" ht="34.5" customHeight="1" spans="1:10">
      <c r="A17" s="14">
        <v>8</v>
      </c>
      <c r="B17" s="14" t="s">
        <v>38</v>
      </c>
      <c r="C17" s="15" t="s">
        <v>12</v>
      </c>
      <c r="D17" s="14" t="s">
        <v>39</v>
      </c>
      <c r="E17" s="14" t="s">
        <v>14</v>
      </c>
      <c r="F17" s="16">
        <v>93</v>
      </c>
      <c r="G17" s="17">
        <v>140718.55</v>
      </c>
      <c r="H17" s="18">
        <f>45393.08/30*93</f>
        <v>140718.548</v>
      </c>
      <c r="I17" s="27">
        <f t="shared" si="2"/>
        <v>173163.548</v>
      </c>
      <c r="J17" s="28" t="s">
        <v>15</v>
      </c>
    </row>
    <row r="18" ht="134" customHeight="1" spans="1:10">
      <c r="A18" s="14"/>
      <c r="B18" s="14"/>
      <c r="C18" s="19"/>
      <c r="D18" s="14"/>
      <c r="E18" s="14" t="s">
        <v>16</v>
      </c>
      <c r="F18" s="16"/>
      <c r="G18" s="17">
        <v>48825</v>
      </c>
      <c r="H18" s="18">
        <f>3150/30*30*4+3150/30*63*3</f>
        <v>32445</v>
      </c>
      <c r="I18" s="27"/>
      <c r="J18" s="29" t="s">
        <v>40</v>
      </c>
    </row>
    <row r="19" ht="34.5" customHeight="1" spans="1:10">
      <c r="A19" s="14">
        <v>9</v>
      </c>
      <c r="B19" s="14" t="s">
        <v>41</v>
      </c>
      <c r="C19" s="15" t="s">
        <v>12</v>
      </c>
      <c r="D19" s="33" t="s">
        <v>42</v>
      </c>
      <c r="E19" s="14" t="s">
        <v>14</v>
      </c>
      <c r="F19" s="16">
        <v>93</v>
      </c>
      <c r="G19" s="17">
        <v>62000</v>
      </c>
      <c r="H19" s="18">
        <f>20000/30*93</f>
        <v>62000</v>
      </c>
      <c r="I19" s="27">
        <f t="shared" si="2"/>
        <v>71756</v>
      </c>
      <c r="J19" s="28" t="s">
        <v>15</v>
      </c>
    </row>
    <row r="20" ht="96" spans="1:10">
      <c r="A20" s="14"/>
      <c r="B20" s="14"/>
      <c r="C20" s="19"/>
      <c r="D20" s="14"/>
      <c r="E20" s="14" t="s">
        <v>16</v>
      </c>
      <c r="F20" s="16"/>
      <c r="G20" s="17">
        <v>107415</v>
      </c>
      <c r="H20" s="18">
        <v>9756</v>
      </c>
      <c r="I20" s="27"/>
      <c r="J20" s="29" t="s">
        <v>43</v>
      </c>
    </row>
    <row r="21" ht="34.5" customHeight="1" spans="1:10">
      <c r="A21" s="14">
        <v>10</v>
      </c>
      <c r="B21" s="14" t="s">
        <v>44</v>
      </c>
      <c r="C21" s="15" t="s">
        <v>12</v>
      </c>
      <c r="D21" s="14" t="s">
        <v>45</v>
      </c>
      <c r="E21" s="14" t="s">
        <v>14</v>
      </c>
      <c r="F21" s="16">
        <v>93</v>
      </c>
      <c r="G21" s="17">
        <v>46500</v>
      </c>
      <c r="H21" s="18">
        <f>15000/30*93</f>
        <v>46500</v>
      </c>
      <c r="I21" s="27">
        <f t="shared" ref="I21:I25" si="3">H21+H22</f>
        <v>66030</v>
      </c>
      <c r="J21" s="28" t="s">
        <v>15</v>
      </c>
    </row>
    <row r="22" ht="34.5" customHeight="1" spans="1:10">
      <c r="A22" s="14"/>
      <c r="B22" s="14"/>
      <c r="C22" s="19"/>
      <c r="D22" s="14"/>
      <c r="E22" s="14" t="s">
        <v>16</v>
      </c>
      <c r="F22" s="16"/>
      <c r="G22" s="17">
        <v>19530</v>
      </c>
      <c r="H22" s="18">
        <v>19530</v>
      </c>
      <c r="I22" s="27"/>
      <c r="J22" s="29" t="s">
        <v>46</v>
      </c>
    </row>
    <row r="23" ht="34.5" customHeight="1" spans="1:10">
      <c r="A23" s="14">
        <v>11</v>
      </c>
      <c r="B23" s="22" t="s">
        <v>47</v>
      </c>
      <c r="C23" s="15" t="s">
        <v>12</v>
      </c>
      <c r="D23" s="14" t="s">
        <v>48</v>
      </c>
      <c r="E23" s="14" t="s">
        <v>14</v>
      </c>
      <c r="F23" s="16">
        <v>91</v>
      </c>
      <c r="G23" s="17">
        <v>13650</v>
      </c>
      <c r="H23" s="18">
        <f>4500/30*91</f>
        <v>13650</v>
      </c>
      <c r="I23" s="27">
        <f t="shared" si="3"/>
        <v>23205</v>
      </c>
      <c r="J23" s="30" t="s">
        <v>15</v>
      </c>
    </row>
    <row r="24" ht="36" spans="1:10">
      <c r="A24" s="14"/>
      <c r="B24" s="22"/>
      <c r="C24" s="19"/>
      <c r="D24" s="14"/>
      <c r="E24" s="14" t="s">
        <v>16</v>
      </c>
      <c r="F24" s="16"/>
      <c r="G24" s="17">
        <v>9555</v>
      </c>
      <c r="H24" s="18">
        <f>3150/30*91*1</f>
        <v>9555</v>
      </c>
      <c r="I24" s="27"/>
      <c r="J24" s="29" t="s">
        <v>49</v>
      </c>
    </row>
    <row r="25" ht="34.5" customHeight="1" spans="1:10">
      <c r="A25" s="14">
        <v>12</v>
      </c>
      <c r="B25" s="14" t="s">
        <v>50</v>
      </c>
      <c r="C25" s="15" t="s">
        <v>12</v>
      </c>
      <c r="D25" s="14" t="s">
        <v>51</v>
      </c>
      <c r="E25" s="14" t="s">
        <v>14</v>
      </c>
      <c r="F25" s="16">
        <v>90</v>
      </c>
      <c r="G25" s="17">
        <v>9900</v>
      </c>
      <c r="H25" s="18">
        <f>(3300/30*60+3600/30*30)</f>
        <v>10200</v>
      </c>
      <c r="I25" s="27">
        <f t="shared" si="3"/>
        <v>66900</v>
      </c>
      <c r="J25" s="30" t="s">
        <v>15</v>
      </c>
    </row>
    <row r="26" ht="60" spans="1:10">
      <c r="A26" s="14"/>
      <c r="B26" s="14"/>
      <c r="C26" s="19"/>
      <c r="D26" s="14"/>
      <c r="E26" s="14" t="s">
        <v>16</v>
      </c>
      <c r="F26" s="16"/>
      <c r="G26" s="17">
        <v>56700</v>
      </c>
      <c r="H26" s="18">
        <f>3150/30*90*6</f>
        <v>56700</v>
      </c>
      <c r="I26" s="27"/>
      <c r="J26" s="29" t="s">
        <v>52</v>
      </c>
    </row>
    <row r="27" ht="34.5" customHeight="1" spans="1:10">
      <c r="A27" s="14">
        <v>13</v>
      </c>
      <c r="B27" s="14" t="s">
        <v>53</v>
      </c>
      <c r="C27" s="15" t="s">
        <v>12</v>
      </c>
      <c r="D27" s="33" t="s">
        <v>54</v>
      </c>
      <c r="E27" s="14" t="s">
        <v>14</v>
      </c>
      <c r="F27" s="16">
        <v>93</v>
      </c>
      <c r="G27" s="17">
        <v>23250</v>
      </c>
      <c r="H27" s="18">
        <f>7500/30*93</f>
        <v>23250</v>
      </c>
      <c r="I27" s="27">
        <f t="shared" ref="I27:I31" si="4">H27+H28</f>
        <v>81840</v>
      </c>
      <c r="J27" s="28" t="s">
        <v>15</v>
      </c>
    </row>
    <row r="28" ht="108" spans="1:10">
      <c r="A28" s="14"/>
      <c r="B28" s="14"/>
      <c r="C28" s="19"/>
      <c r="D28" s="14"/>
      <c r="E28" s="14" t="s">
        <v>16</v>
      </c>
      <c r="F28" s="16"/>
      <c r="G28" s="17">
        <v>97650</v>
      </c>
      <c r="H28" s="18">
        <f>3150/30*93*6</f>
        <v>58590</v>
      </c>
      <c r="I28" s="27"/>
      <c r="J28" s="29" t="s">
        <v>55</v>
      </c>
    </row>
    <row r="29" ht="34.5" customHeight="1" spans="1:10">
      <c r="A29" s="14">
        <v>14</v>
      </c>
      <c r="B29" s="14" t="s">
        <v>56</v>
      </c>
      <c r="C29" s="15" t="s">
        <v>12</v>
      </c>
      <c r="D29" s="14" t="s">
        <v>57</v>
      </c>
      <c r="E29" s="14" t="s">
        <v>14</v>
      </c>
      <c r="F29" s="16">
        <v>90</v>
      </c>
      <c r="G29" s="17">
        <v>487300.94</v>
      </c>
      <c r="H29" s="18">
        <v>0</v>
      </c>
      <c r="I29" s="27">
        <f t="shared" si="4"/>
        <v>0</v>
      </c>
      <c r="J29" s="30" t="s">
        <v>58</v>
      </c>
    </row>
    <row r="30" ht="36" spans="1:10">
      <c r="A30" s="14"/>
      <c r="B30" s="19"/>
      <c r="C30" s="19"/>
      <c r="D30" s="19"/>
      <c r="E30" s="19" t="s">
        <v>16</v>
      </c>
      <c r="F30" s="23"/>
      <c r="G30" s="17">
        <v>48825</v>
      </c>
      <c r="H30" s="18">
        <v>0</v>
      </c>
      <c r="I30" s="31"/>
      <c r="J30" s="29" t="s">
        <v>59</v>
      </c>
    </row>
    <row r="31" ht="34.5" customHeight="1" spans="1:10">
      <c r="A31" s="14">
        <v>15</v>
      </c>
      <c r="B31" s="14" t="s">
        <v>60</v>
      </c>
      <c r="C31" s="15" t="s">
        <v>12</v>
      </c>
      <c r="D31" s="14" t="s">
        <v>61</v>
      </c>
      <c r="E31" s="14" t="s">
        <v>14</v>
      </c>
      <c r="F31" s="16">
        <v>90</v>
      </c>
      <c r="G31" s="17">
        <v>101505</v>
      </c>
      <c r="H31" s="18">
        <v>101505</v>
      </c>
      <c r="I31" s="27">
        <f t="shared" si="4"/>
        <v>196005</v>
      </c>
      <c r="J31" s="28" t="s">
        <v>15</v>
      </c>
    </row>
    <row r="32" ht="34.5" customHeight="1" spans="1:10">
      <c r="A32" s="14"/>
      <c r="B32" s="14"/>
      <c r="C32" s="19"/>
      <c r="D32" s="14"/>
      <c r="E32" s="14" t="s">
        <v>16</v>
      </c>
      <c r="F32" s="16"/>
      <c r="G32" s="17">
        <v>94500</v>
      </c>
      <c r="H32" s="18">
        <f>3150/30*90*10</f>
        <v>94500</v>
      </c>
      <c r="I32" s="27"/>
      <c r="J32" s="29" t="s">
        <v>62</v>
      </c>
    </row>
    <row r="33" ht="34.5" customHeight="1" spans="1:10">
      <c r="A33" s="14">
        <v>16</v>
      </c>
      <c r="B33" s="14" t="s">
        <v>63</v>
      </c>
      <c r="C33" s="15" t="s">
        <v>12</v>
      </c>
      <c r="D33" s="14" t="s">
        <v>64</v>
      </c>
      <c r="E33" s="14" t="s">
        <v>14</v>
      </c>
      <c r="F33" s="16">
        <v>90</v>
      </c>
      <c r="G33" s="17">
        <v>36000</v>
      </c>
      <c r="H33" s="18">
        <f>12000/30*90</f>
        <v>36000</v>
      </c>
      <c r="I33" s="27">
        <f t="shared" ref="I33:I37" si="5">H33+H34</f>
        <v>36000</v>
      </c>
      <c r="J33" s="28" t="s">
        <v>24</v>
      </c>
    </row>
    <row r="34" ht="34.5" customHeight="1" spans="1:10">
      <c r="A34" s="14"/>
      <c r="B34" s="14"/>
      <c r="C34" s="19"/>
      <c r="D34" s="14"/>
      <c r="E34" s="14" t="s">
        <v>16</v>
      </c>
      <c r="F34" s="16"/>
      <c r="G34" s="17">
        <v>0</v>
      </c>
      <c r="H34" s="18">
        <v>0</v>
      </c>
      <c r="I34" s="27"/>
      <c r="J34" s="29" t="s">
        <v>65</v>
      </c>
    </row>
    <row r="35" ht="34.5" customHeight="1" spans="1:10">
      <c r="A35" s="14">
        <v>17</v>
      </c>
      <c r="B35" s="14" t="s">
        <v>66</v>
      </c>
      <c r="C35" s="15" t="s">
        <v>12</v>
      </c>
      <c r="D35" s="14" t="s">
        <v>67</v>
      </c>
      <c r="E35" s="14" t="s">
        <v>14</v>
      </c>
      <c r="F35" s="16">
        <v>93</v>
      </c>
      <c r="G35" s="17">
        <v>0</v>
      </c>
      <c r="H35" s="18">
        <v>0</v>
      </c>
      <c r="I35" s="27">
        <f t="shared" si="5"/>
        <v>9765</v>
      </c>
      <c r="J35" s="28" t="s">
        <v>68</v>
      </c>
    </row>
    <row r="36" ht="34.5" customHeight="1" spans="1:10">
      <c r="A36" s="14"/>
      <c r="B36" s="14"/>
      <c r="C36" s="19"/>
      <c r="D36" s="14"/>
      <c r="E36" s="14" t="s">
        <v>16</v>
      </c>
      <c r="F36" s="16"/>
      <c r="G36" s="17">
        <v>9765</v>
      </c>
      <c r="H36" s="18">
        <f>3150/30*93</f>
        <v>9765</v>
      </c>
      <c r="I36" s="27"/>
      <c r="J36" s="29" t="s">
        <v>69</v>
      </c>
    </row>
    <row r="37" ht="34.5" customHeight="1" spans="1:10">
      <c r="A37" s="14">
        <v>18</v>
      </c>
      <c r="B37" s="22" t="s">
        <v>70</v>
      </c>
      <c r="C37" s="15" t="s">
        <v>71</v>
      </c>
      <c r="D37" s="14" t="s">
        <v>72</v>
      </c>
      <c r="E37" s="14" t="s">
        <v>14</v>
      </c>
      <c r="F37" s="16" t="s">
        <v>73</v>
      </c>
      <c r="G37" s="17">
        <v>58630</v>
      </c>
      <c r="H37" s="18">
        <f>79950/30*22</f>
        <v>58630</v>
      </c>
      <c r="I37" s="27">
        <f t="shared" si="5"/>
        <v>105880</v>
      </c>
      <c r="J37" s="28" t="s">
        <v>15</v>
      </c>
    </row>
    <row r="38" ht="34.5" customHeight="1" spans="1:10">
      <c r="A38" s="14"/>
      <c r="B38" s="22"/>
      <c r="C38" s="19"/>
      <c r="D38" s="14"/>
      <c r="E38" s="14" t="s">
        <v>16</v>
      </c>
      <c r="F38" s="16"/>
      <c r="G38" s="17">
        <v>47250</v>
      </c>
      <c r="H38" s="18">
        <f>3150/30*90*5</f>
        <v>47250</v>
      </c>
      <c r="I38" s="27"/>
      <c r="J38" s="29" t="s">
        <v>74</v>
      </c>
    </row>
    <row r="39" ht="34.5" customHeight="1" spans="1:10">
      <c r="A39" s="14">
        <v>19</v>
      </c>
      <c r="B39" s="22" t="s">
        <v>75</v>
      </c>
      <c r="C39" s="15" t="s">
        <v>71</v>
      </c>
      <c r="D39" s="14" t="s">
        <v>76</v>
      </c>
      <c r="E39" s="14" t="s">
        <v>14</v>
      </c>
      <c r="F39" s="16" t="s">
        <v>77</v>
      </c>
      <c r="G39" s="17">
        <v>26600</v>
      </c>
      <c r="H39" s="18">
        <f>9500/30*84</f>
        <v>26600</v>
      </c>
      <c r="I39" s="27">
        <f t="shared" ref="I39:I43" si="6">H39+H40</f>
        <v>75425</v>
      </c>
      <c r="J39" s="28" t="s">
        <v>15</v>
      </c>
    </row>
    <row r="40" ht="34.5" customHeight="1" spans="1:10">
      <c r="A40" s="14"/>
      <c r="B40" s="22"/>
      <c r="C40" s="19"/>
      <c r="D40" s="14"/>
      <c r="E40" s="14" t="s">
        <v>16</v>
      </c>
      <c r="F40" s="16"/>
      <c r="G40" s="17">
        <v>48825</v>
      </c>
      <c r="H40" s="18">
        <f>3150/30*93*5</f>
        <v>48825</v>
      </c>
      <c r="I40" s="27"/>
      <c r="J40" s="29" t="s">
        <v>74</v>
      </c>
    </row>
    <row r="41" ht="34.5" customHeight="1" spans="1:10">
      <c r="A41" s="14">
        <v>20</v>
      </c>
      <c r="B41" s="14" t="s">
        <v>78</v>
      </c>
      <c r="C41" s="15" t="s">
        <v>79</v>
      </c>
      <c r="D41" s="33" t="s">
        <v>80</v>
      </c>
      <c r="E41" s="14" t="s">
        <v>14</v>
      </c>
      <c r="F41" s="16">
        <v>6</v>
      </c>
      <c r="G41" s="17">
        <v>2420</v>
      </c>
      <c r="H41" s="18">
        <v>2420</v>
      </c>
      <c r="I41" s="27">
        <f t="shared" si="6"/>
        <v>12500</v>
      </c>
      <c r="J41" s="28" t="s">
        <v>15</v>
      </c>
    </row>
    <row r="42" ht="48" spans="1:10">
      <c r="A42" s="14"/>
      <c r="B42" s="14"/>
      <c r="C42" s="19"/>
      <c r="D42" s="14"/>
      <c r="E42" s="14" t="s">
        <v>16</v>
      </c>
      <c r="F42" s="16"/>
      <c r="G42" s="17">
        <v>10080</v>
      </c>
      <c r="H42" s="18">
        <v>10080</v>
      </c>
      <c r="I42" s="27"/>
      <c r="J42" s="29" t="s">
        <v>81</v>
      </c>
    </row>
    <row r="43" ht="34.5" customHeight="1" spans="1:10">
      <c r="A43" s="14">
        <v>21</v>
      </c>
      <c r="B43" s="14" t="s">
        <v>82</v>
      </c>
      <c r="C43" s="15" t="s">
        <v>83</v>
      </c>
      <c r="D43" s="14" t="s">
        <v>84</v>
      </c>
      <c r="E43" s="14" t="s">
        <v>14</v>
      </c>
      <c r="F43" s="16">
        <v>90</v>
      </c>
      <c r="G43" s="17">
        <v>114000</v>
      </c>
      <c r="H43" s="18">
        <f>38000/30*90</f>
        <v>114000</v>
      </c>
      <c r="I43" s="27">
        <f t="shared" si="6"/>
        <v>123450</v>
      </c>
      <c r="J43" s="28" t="s">
        <v>15</v>
      </c>
    </row>
    <row r="44" ht="34.5" customHeight="1" spans="1:10">
      <c r="A44" s="14"/>
      <c r="B44" s="14"/>
      <c r="C44" s="19"/>
      <c r="D44" s="14"/>
      <c r="E44" s="14" t="s">
        <v>16</v>
      </c>
      <c r="F44" s="16"/>
      <c r="G44" s="17">
        <v>9450</v>
      </c>
      <c r="H44" s="18">
        <v>9450</v>
      </c>
      <c r="I44" s="27"/>
      <c r="J44" s="29" t="s">
        <v>62</v>
      </c>
    </row>
    <row r="45" ht="34.5" customHeight="1" spans="1:10">
      <c r="A45" s="14">
        <v>22</v>
      </c>
      <c r="B45" s="14" t="s">
        <v>85</v>
      </c>
      <c r="C45" s="15" t="s">
        <v>83</v>
      </c>
      <c r="D45" s="14" t="s">
        <v>86</v>
      </c>
      <c r="E45" s="14" t="s">
        <v>14</v>
      </c>
      <c r="F45" s="16">
        <v>90</v>
      </c>
      <c r="G45" s="17">
        <v>12000</v>
      </c>
      <c r="H45" s="18">
        <v>12000</v>
      </c>
      <c r="I45" s="27">
        <f t="shared" ref="I45:I49" si="7">H45+H46</f>
        <v>40350</v>
      </c>
      <c r="J45" s="28" t="s">
        <v>15</v>
      </c>
    </row>
    <row r="46" ht="34.5" customHeight="1" spans="1:10">
      <c r="A46" s="14"/>
      <c r="B46" s="14"/>
      <c r="C46" s="19"/>
      <c r="D46" s="14"/>
      <c r="E46" s="14" t="s">
        <v>16</v>
      </c>
      <c r="F46" s="16"/>
      <c r="G46" s="17">
        <v>28350</v>
      </c>
      <c r="H46" s="18">
        <v>28350</v>
      </c>
      <c r="I46" s="27"/>
      <c r="J46" s="29" t="s">
        <v>87</v>
      </c>
    </row>
    <row r="47" ht="34.5" customHeight="1" spans="1:10">
      <c r="A47" s="14">
        <v>23</v>
      </c>
      <c r="B47" s="22" t="s">
        <v>88</v>
      </c>
      <c r="C47" s="15" t="s">
        <v>89</v>
      </c>
      <c r="D47" s="14" t="s">
        <v>90</v>
      </c>
      <c r="E47" s="14" t="s">
        <v>14</v>
      </c>
      <c r="F47" s="16" t="s">
        <v>91</v>
      </c>
      <c r="G47" s="17">
        <v>53340</v>
      </c>
      <c r="H47" s="18">
        <f>19050/30*84</f>
        <v>53340</v>
      </c>
      <c r="I47" s="27">
        <f t="shared" si="7"/>
        <v>170520</v>
      </c>
      <c r="J47" s="28" t="s">
        <v>15</v>
      </c>
    </row>
    <row r="48" ht="34.5" customHeight="1" spans="1:10">
      <c r="A48" s="14"/>
      <c r="B48" s="22"/>
      <c r="C48" s="19"/>
      <c r="D48" s="14"/>
      <c r="E48" s="14" t="s">
        <v>16</v>
      </c>
      <c r="F48" s="16"/>
      <c r="G48" s="17">
        <v>117180</v>
      </c>
      <c r="H48" s="18">
        <f>3150/30*93*12</f>
        <v>117180</v>
      </c>
      <c r="I48" s="27"/>
      <c r="J48" s="29" t="s">
        <v>74</v>
      </c>
    </row>
    <row r="49" ht="34.5" customHeight="1" spans="1:10">
      <c r="A49" s="14">
        <v>24</v>
      </c>
      <c r="B49" s="22" t="s">
        <v>92</v>
      </c>
      <c r="C49" s="15" t="s">
        <v>89</v>
      </c>
      <c r="D49" s="14" t="s">
        <v>93</v>
      </c>
      <c r="E49" s="14" t="s">
        <v>14</v>
      </c>
      <c r="F49" s="16">
        <v>93</v>
      </c>
      <c r="G49" s="17">
        <v>41850</v>
      </c>
      <c r="H49" s="18">
        <f>13500/30*93</f>
        <v>41850</v>
      </c>
      <c r="I49" s="27">
        <f t="shared" si="7"/>
        <v>41850</v>
      </c>
      <c r="J49" s="30" t="s">
        <v>24</v>
      </c>
    </row>
    <row r="50" ht="24" spans="1:10">
      <c r="A50" s="14"/>
      <c r="B50" s="22"/>
      <c r="C50" s="19"/>
      <c r="D50" s="14"/>
      <c r="E50" s="14" t="s">
        <v>16</v>
      </c>
      <c r="F50" s="16"/>
      <c r="G50" s="17">
        <v>0</v>
      </c>
      <c r="H50" s="18">
        <v>0</v>
      </c>
      <c r="I50" s="27"/>
      <c r="J50" s="29" t="s">
        <v>94</v>
      </c>
    </row>
    <row r="51" ht="34.5" customHeight="1" spans="1:10">
      <c r="A51" s="14">
        <v>25</v>
      </c>
      <c r="B51" s="22" t="s">
        <v>95</v>
      </c>
      <c r="C51" s="15" t="s">
        <v>89</v>
      </c>
      <c r="D51" s="14" t="s">
        <v>96</v>
      </c>
      <c r="E51" s="14" t="s">
        <v>14</v>
      </c>
      <c r="F51" s="16" t="s">
        <v>97</v>
      </c>
      <c r="G51" s="17">
        <v>23615.82</v>
      </c>
      <c r="H51" s="18">
        <f>13120/30*54</f>
        <v>23616</v>
      </c>
      <c r="I51" s="27">
        <f>H51+H52</f>
        <v>74016</v>
      </c>
      <c r="J51" s="28" t="s">
        <v>15</v>
      </c>
    </row>
    <row r="52" ht="34.5" customHeight="1" spans="1:10">
      <c r="A52" s="14"/>
      <c r="B52" s="22"/>
      <c r="C52" s="19"/>
      <c r="D52" s="14"/>
      <c r="E52" s="14" t="s">
        <v>16</v>
      </c>
      <c r="F52" s="16"/>
      <c r="G52" s="17">
        <v>50400</v>
      </c>
      <c r="H52" s="18">
        <f>3150/30*80*6</f>
        <v>50400</v>
      </c>
      <c r="I52" s="27"/>
      <c r="J52" s="29" t="s">
        <v>74</v>
      </c>
    </row>
    <row r="53" ht="34.5" customHeight="1" spans="1:10">
      <c r="A53" s="14">
        <v>26</v>
      </c>
      <c r="B53" s="22" t="s">
        <v>98</v>
      </c>
      <c r="C53" s="15" t="s">
        <v>12</v>
      </c>
      <c r="D53" s="14" t="s">
        <v>99</v>
      </c>
      <c r="E53" s="14" t="s">
        <v>14</v>
      </c>
      <c r="F53" s="16">
        <v>93</v>
      </c>
      <c r="G53" s="17">
        <v>321931.65</v>
      </c>
      <c r="H53" s="18">
        <v>0</v>
      </c>
      <c r="I53" s="27">
        <f>H53+H54</f>
        <v>0</v>
      </c>
      <c r="J53" s="28" t="s">
        <v>58</v>
      </c>
    </row>
    <row r="54" ht="96" spans="1:10">
      <c r="A54" s="14"/>
      <c r="B54" s="22"/>
      <c r="C54" s="19"/>
      <c r="D54" s="14"/>
      <c r="E54" s="14" t="s">
        <v>16</v>
      </c>
      <c r="F54" s="16"/>
      <c r="G54" s="17">
        <v>532980</v>
      </c>
      <c r="H54" s="18">
        <v>0</v>
      </c>
      <c r="I54" s="27"/>
      <c r="J54" s="29" t="s">
        <v>100</v>
      </c>
    </row>
    <row r="55" ht="29.25" customHeight="1" spans="1:10">
      <c r="A55" s="10" t="s">
        <v>101</v>
      </c>
      <c r="B55" s="10"/>
      <c r="C55" s="10"/>
      <c r="D55" s="10"/>
      <c r="E55" s="10"/>
      <c r="F55" s="11"/>
      <c r="G55" s="24">
        <f>SUM(G3:G54)</f>
        <v>3495545.96</v>
      </c>
      <c r="H55" s="24">
        <v>1889209.88</v>
      </c>
      <c r="I55" s="24">
        <v>1889209.88</v>
      </c>
      <c r="J55" s="32"/>
    </row>
    <row r="58" ht="6" customHeight="1"/>
  </sheetData>
  <autoFilter ref="A2:J55">
    <extLst/>
  </autoFilter>
  <mergeCells count="158">
    <mergeCell ref="A1:J1"/>
    <mergeCell ref="A55:F55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第二次补助公示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LRGM-</dc:creator>
  <cp:lastModifiedBy>janjan（ 娟娟 ）</cp:lastModifiedBy>
  <dcterms:created xsi:type="dcterms:W3CDTF">2021-11-12T03:57:00Z</dcterms:created>
  <dcterms:modified xsi:type="dcterms:W3CDTF">2022-03-25T08:49:37Z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6D8004D0930B4A39923276A58F8FBBEA</vt:lpwstr>
  </property>
  <property fmtid="{D5CDD505-2E9C-101B-9397-08002B2CF9AE}" pid="3" name="KSOProductBuildVer">
    <vt:lpwstr>2052-11.1.0.11365</vt:lpwstr>
  </property>
</Properties>
</file>